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65461" windowWidth="11355" windowHeight="9015" activeTab="0"/>
  </bookViews>
  <sheets>
    <sheet name="F01_1" sheetId="1" r:id="rId1"/>
    <sheet name="F02_1" sheetId="2" r:id="rId2"/>
    <sheet name="F03_1" sheetId="3" r:id="rId3"/>
    <sheet name="F04_1" sheetId="4" r:id="rId4"/>
    <sheet name="F05_1" sheetId="5" r:id="rId5"/>
  </sheets>
  <externalReferences>
    <externalReference r:id="rId8"/>
  </externalReferences>
  <definedNames>
    <definedName name="F01_2">[1]!F01_2</definedName>
    <definedName name="_xlnm.Print_Area" localSheetId="0">'F01_1'!$B$1:$G$117</definedName>
    <definedName name="_xlnm.Print_Area" localSheetId="2">'F03_1'!$B$1:$K$83</definedName>
    <definedName name="_xlnm.Print_Area" localSheetId="4">'F05_1'!$B$3:$H$170</definedName>
    <definedName name="_xlnm.Print_Titles" localSheetId="1">'F02_1'!$13:$14</definedName>
    <definedName name="_xlnm.Print_Titles" localSheetId="2">'F03_1'!$12:$13</definedName>
    <definedName name="_xlnm.Print_Titles" localSheetId="3">'F04_1'!$14:$15</definedName>
  </definedNames>
  <calcPr fullCalcOnLoad="1"/>
</workbook>
</file>

<file path=xl/sharedStrings.xml><?xml version="1.0" encoding="utf-8"?>
<sst xmlns="http://schemas.openxmlformats.org/spreadsheetml/2006/main" count="1390" uniqueCount="566">
  <si>
    <r>
      <t xml:space="preserve">From total amount, financial investments with current market value:               </t>
    </r>
    <r>
      <rPr>
        <sz val="10"/>
        <rFont val="Arial Cyr"/>
        <family val="2"/>
      </rPr>
      <t>Contribution in authorized capital of other organizations - total</t>
    </r>
  </si>
  <si>
    <r>
      <t xml:space="preserve">REFERENCE                                                 </t>
    </r>
    <r>
      <rPr>
        <sz val="10"/>
        <rFont val="Arial Cyr"/>
        <family val="2"/>
      </rPr>
      <t>For financial investments with current market value, change of value due to adjustment</t>
    </r>
  </si>
  <si>
    <t xml:space="preserve">     6.  Costs of ordinary activity (elements of cost)</t>
  </si>
  <si>
    <t>Previous year</t>
  </si>
  <si>
    <t>Material costs</t>
  </si>
  <si>
    <t>Remuneration of labor</t>
  </si>
  <si>
    <t>Social security</t>
  </si>
  <si>
    <t>Depreciation</t>
  </si>
  <si>
    <t>Total for elements of cost</t>
  </si>
  <si>
    <t>Change of balance (increase [+], decrease [-]):                       work-in-progress</t>
  </si>
  <si>
    <t>7. Security</t>
  </si>
  <si>
    <t>Security taken - total</t>
  </si>
  <si>
    <t>including:                                    banks' guarantees</t>
  </si>
  <si>
    <t>third persons' security</t>
  </si>
  <si>
    <t>bills</t>
  </si>
  <si>
    <t>property in pledge</t>
  </si>
  <si>
    <t>including:                               fixed assets</t>
  </si>
  <si>
    <t>securities and other financial investments</t>
  </si>
  <si>
    <t>other property</t>
  </si>
  <si>
    <t>Security given - total</t>
  </si>
  <si>
    <t>including:                      third persons' security</t>
  </si>
  <si>
    <t>8. State aid</t>
  </si>
  <si>
    <t>Budgetary funds received in the reporting year - total</t>
  </si>
  <si>
    <t>including:                        Funds for financing of capital expenditures</t>
  </si>
  <si>
    <t>Funds for financing of current expenditures</t>
  </si>
  <si>
    <t xml:space="preserve">including:                        Funds for financing </t>
  </si>
  <si>
    <t>Received in the reporting period</t>
  </si>
  <si>
    <t>Returned in the reporting period</t>
  </si>
  <si>
    <t>Budget credits - total</t>
  </si>
  <si>
    <t>1. Intangible assests</t>
  </si>
  <si>
    <t xml:space="preserve"> 2.Fixed assets</t>
  </si>
  <si>
    <t>3. Profitable investments in material valuables</t>
  </si>
  <si>
    <t>0710001</t>
  </si>
  <si>
    <t>2008.12.31</t>
  </si>
  <si>
    <t>01158832</t>
  </si>
  <si>
    <t>5407127828</t>
  </si>
  <si>
    <t>64.20</t>
  </si>
  <si>
    <t>47/16</t>
  </si>
  <si>
    <t>384</t>
  </si>
  <si>
    <t xml:space="preserve"> </t>
  </si>
  <si>
    <t>1,e,f</t>
  </si>
  <si>
    <t>1а</t>
  </si>
  <si>
    <t>2а</t>
  </si>
  <si>
    <t>*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</si>
  <si>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</si>
  <si>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</si>
  <si>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</si>
  <si>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</si>
  <si>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</si>
  <si>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</si>
  <si>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</si>
  <si>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</si>
  <si>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</si>
  <si>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</si>
  <si>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</si>
  <si>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</si>
  <si>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</si>
  <si>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Х</t>
  </si>
  <si>
    <t>5.15</t>
  </si>
  <si>
    <t>5.16</t>
  </si>
  <si>
    <t>5.17</t>
  </si>
  <si>
    <t>5.18</t>
  </si>
  <si>
    <t>5.19</t>
  </si>
  <si>
    <t>5.20</t>
  </si>
  <si>
    <t>5.21</t>
  </si>
  <si>
    <t>0710002</t>
  </si>
  <si>
    <t>6.1</t>
  </si>
  <si>
    <t>010</t>
  </si>
  <si>
    <t>011</t>
  </si>
  <si>
    <t>6.2</t>
  </si>
  <si>
    <t>020</t>
  </si>
  <si>
    <t>021</t>
  </si>
  <si>
    <t>050</t>
  </si>
  <si>
    <t>060</t>
  </si>
  <si>
    <t>070</t>
  </si>
  <si>
    <t>080</t>
  </si>
  <si>
    <t>6.3</t>
  </si>
  <si>
    <t>090</t>
  </si>
  <si>
    <t>091</t>
  </si>
  <si>
    <t>100</t>
  </si>
  <si>
    <t>140</t>
  </si>
  <si>
    <t>6.4</t>
  </si>
  <si>
    <t>142</t>
  </si>
  <si>
    <t>151</t>
  </si>
  <si>
    <t>141</t>
  </si>
  <si>
    <t>152</t>
  </si>
  <si>
    <t>150</t>
  </si>
  <si>
    <t>153</t>
  </si>
  <si>
    <t>154</t>
  </si>
  <si>
    <t>190</t>
  </si>
  <si>
    <t>200</t>
  </si>
  <si>
    <t>в рублях</t>
  </si>
  <si>
    <t>2,e,,j,k</t>
  </si>
  <si>
    <t>6.5</t>
  </si>
  <si>
    <t>1,d,e</t>
  </si>
  <si>
    <t>401</t>
  </si>
  <si>
    <t>402</t>
  </si>
  <si>
    <t>403</t>
  </si>
  <si>
    <t>404</t>
  </si>
  <si>
    <t>405</t>
  </si>
  <si>
    <t>406</t>
  </si>
  <si>
    <t>0710003</t>
  </si>
  <si>
    <t>4</t>
  </si>
  <si>
    <t>5</t>
  </si>
  <si>
    <t>6</t>
  </si>
  <si>
    <t>7</t>
  </si>
  <si>
    <t>101</t>
  </si>
  <si>
    <t>102</t>
  </si>
  <si>
    <t>103</t>
  </si>
  <si>
    <t>104</t>
  </si>
  <si>
    <t>201</t>
  </si>
  <si>
    <t>202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</si>
  <si>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</si>
  <si>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</si>
  <si>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</si>
  <si>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</si>
  <si>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</si>
  <si>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</si>
  <si>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</si>
  <si>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</si>
  <si>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</si>
  <si>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</si>
  <si>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220</t>
  </si>
  <si>
    <t>221</t>
  </si>
  <si>
    <t>222</t>
  </si>
  <si>
    <t>223</t>
  </si>
  <si>
    <t>224</t>
  </si>
  <si>
    <t>300</t>
  </si>
  <si>
    <t>301</t>
  </si>
  <si>
    <t>302</t>
  </si>
  <si>
    <t>303</t>
  </si>
  <si>
    <t>304</t>
  </si>
  <si>
    <t>400</t>
  </si>
  <si>
    <t>407</t>
  </si>
  <si>
    <t>408</t>
  </si>
  <si>
    <t>410</t>
  </si>
  <si>
    <t>411</t>
  </si>
  <si>
    <t>412</t>
  </si>
  <si>
    <t>413</t>
  </si>
  <si>
    <t>420</t>
  </si>
  <si>
    <t>421</t>
  </si>
  <si>
    <t>422</t>
  </si>
  <si>
    <t>423</t>
  </si>
  <si>
    <t>424</t>
  </si>
  <si>
    <t>500</t>
  </si>
  <si>
    <t xml:space="preserve">                      II.Резервы</t>
  </si>
  <si>
    <t>2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</si>
  <si>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</si>
  <si>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</si>
  <si>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</si>
  <si>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</si>
  <si>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</si>
  <si>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</si>
  <si>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</si>
  <si>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</si>
  <si>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</si>
  <si>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</si>
  <si>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</si>
  <si>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</si>
  <si>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</si>
  <si>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</si>
  <si>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</si>
  <si>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</si>
  <si>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0710004</t>
  </si>
  <si>
    <t>022</t>
  </si>
  <si>
    <t>023</t>
  </si>
  <si>
    <t>030</t>
  </si>
  <si>
    <t>031</t>
  </si>
  <si>
    <t>032</t>
  </si>
  <si>
    <t>033</t>
  </si>
  <si>
    <t>034</t>
  </si>
  <si>
    <t>035</t>
  </si>
  <si>
    <t>036</t>
  </si>
  <si>
    <t>040</t>
  </si>
  <si>
    <t>051</t>
  </si>
  <si>
    <t>052</t>
  </si>
  <si>
    <t>053</t>
  </si>
  <si>
    <t>054</t>
  </si>
  <si>
    <t>055</t>
  </si>
  <si>
    <t>056</t>
  </si>
  <si>
    <t>061</t>
  </si>
  <si>
    <t>062</t>
  </si>
  <si>
    <t>063</t>
  </si>
  <si>
    <t>064</t>
  </si>
  <si>
    <t>065</t>
  </si>
  <si>
    <t>081</t>
  </si>
  <si>
    <t>082</t>
  </si>
  <si>
    <t>092</t>
  </si>
  <si>
    <t>093</t>
  </si>
  <si>
    <t>094</t>
  </si>
  <si>
    <t>110</t>
  </si>
  <si>
    <t>120</t>
  </si>
  <si>
    <t>130</t>
  </si>
  <si>
    <t>0710005</t>
  </si>
  <si>
    <t>012</t>
  </si>
  <si>
    <t>014</t>
  </si>
  <si>
    <t>015</t>
  </si>
  <si>
    <t>105</t>
  </si>
  <si>
    <t>106</t>
  </si>
  <si>
    <t>3</t>
  </si>
  <si>
    <t>121</t>
  </si>
  <si>
    <t>122</t>
  </si>
  <si>
    <t>123</t>
  </si>
  <si>
    <t>124</t>
  </si>
  <si>
    <t>225</t>
  </si>
  <si>
    <t>226</t>
  </si>
  <si>
    <t>227</t>
  </si>
  <si>
    <t>230</t>
  </si>
  <si>
    <t>231</t>
  </si>
  <si>
    <t>250</t>
  </si>
  <si>
    <t>251</t>
  </si>
  <si>
    <t>252</t>
  </si>
  <si>
    <t>260</t>
  </si>
  <si>
    <t>261</t>
  </si>
  <si>
    <t>262</t>
  </si>
  <si>
    <t>310</t>
  </si>
  <si>
    <t>311</t>
  </si>
  <si>
    <t>320</t>
  </si>
  <si>
    <t>510</t>
  </si>
  <si>
    <t>501</t>
  </si>
  <si>
    <t>511</t>
  </si>
  <si>
    <t>502</t>
  </si>
  <si>
    <t>515</t>
  </si>
  <si>
    <t>503</t>
  </si>
  <si>
    <t>520</t>
  </si>
  <si>
    <t>504</t>
  </si>
  <si>
    <t>525</t>
  </si>
  <si>
    <t>505</t>
  </si>
  <si>
    <t>530</t>
  </si>
  <si>
    <t>506</t>
  </si>
  <si>
    <t>535</t>
  </si>
  <si>
    <t>507</t>
  </si>
  <si>
    <t>540</t>
  </si>
  <si>
    <t>550</t>
  </si>
  <si>
    <t>551</t>
  </si>
  <si>
    <t>512</t>
  </si>
  <si>
    <t>555</t>
  </si>
  <si>
    <t>513</t>
  </si>
  <si>
    <t>560</t>
  </si>
  <si>
    <t>514</t>
  </si>
  <si>
    <t>565</t>
  </si>
  <si>
    <t>570</t>
  </si>
  <si>
    <t>580</t>
  </si>
  <si>
    <t>521</t>
  </si>
  <si>
    <t>710</t>
  </si>
  <si>
    <t>720</t>
  </si>
  <si>
    <t>730</t>
  </si>
  <si>
    <t>740</t>
  </si>
  <si>
    <t>750</t>
  </si>
  <si>
    <t>760</t>
  </si>
  <si>
    <t>765</t>
  </si>
  <si>
    <t>621</t>
  </si>
  <si>
    <t>766</t>
  </si>
  <si>
    <t>622</t>
  </si>
  <si>
    <t>711</t>
  </si>
  <si>
    <t>712</t>
  </si>
  <si>
    <t>713</t>
  </si>
  <si>
    <t>714</t>
  </si>
  <si>
    <t>715</t>
  </si>
  <si>
    <t>910</t>
  </si>
  <si>
    <t>810</t>
  </si>
  <si>
    <t>811</t>
  </si>
  <si>
    <t>812</t>
  </si>
  <si>
    <t>920</t>
  </si>
  <si>
    <t>820</t>
  </si>
  <si>
    <t>821</t>
  </si>
  <si>
    <t>822</t>
  </si>
  <si>
    <t>as of</t>
  </si>
  <si>
    <t>Organization</t>
  </si>
  <si>
    <t>Taxpayer Identification Number</t>
  </si>
  <si>
    <t xml:space="preserve">Type of activity  </t>
  </si>
  <si>
    <t>Legal form / form of property</t>
  </si>
  <si>
    <t>Unit</t>
  </si>
  <si>
    <t>Address</t>
  </si>
  <si>
    <t>BALANCE SHEET</t>
  </si>
  <si>
    <t>OKUD Form 01</t>
  </si>
  <si>
    <t xml:space="preserve"> Date (year, month, day)  </t>
  </si>
  <si>
    <t>OKPO</t>
  </si>
  <si>
    <t>INN</t>
  </si>
  <si>
    <t>OKVED</t>
  </si>
  <si>
    <t>OKOPF/OKFS</t>
  </si>
  <si>
    <t>OKEI</t>
  </si>
  <si>
    <t>CODES</t>
  </si>
  <si>
    <t>53 M. Gorkogo St., Novosibirsk, 630099</t>
  </si>
  <si>
    <t>Date of approval</t>
  </si>
  <si>
    <t xml:space="preserve">Date of sending (receipt)  </t>
  </si>
  <si>
    <t>ASSETS</t>
  </si>
  <si>
    <t>Note</t>
  </si>
  <si>
    <t>Indicator code</t>
  </si>
  <si>
    <t>Line code</t>
  </si>
  <si>
    <t>Beginning of the reporting period</t>
  </si>
  <si>
    <t>End of the reporting period</t>
  </si>
  <si>
    <r>
      <t xml:space="preserve">I. NON-CURRENT ASSETS </t>
    </r>
    <r>
      <rPr>
        <sz val="10"/>
        <rFont val="Arial Cyr"/>
        <family val="0"/>
      </rPr>
      <t xml:space="preserve">                                                    Intangible assets                     </t>
    </r>
  </si>
  <si>
    <t>Fixed assets</t>
  </si>
  <si>
    <t>Capital expenditure</t>
  </si>
  <si>
    <t xml:space="preserve">Income yielding investments into tangible assets </t>
  </si>
  <si>
    <t xml:space="preserve">Long-term financial investments    </t>
  </si>
  <si>
    <t>including:                                                                               investments in subsidiaries</t>
  </si>
  <si>
    <t>investments in associates</t>
  </si>
  <si>
    <t>investments in other organizations</t>
  </si>
  <si>
    <t>other long-term financial investments</t>
  </si>
  <si>
    <t>Deferred tax assets</t>
  </si>
  <si>
    <t>Other non-current assets</t>
  </si>
  <si>
    <t>Total for Section I</t>
  </si>
  <si>
    <r>
      <t xml:space="preserve">II. CURRENT ASSETS </t>
    </r>
    <r>
      <rPr>
        <sz val="10"/>
        <rFont val="Arial Cyr"/>
        <family val="2"/>
      </rPr>
      <t xml:space="preserve">                                                                               Inventories</t>
    </r>
  </si>
  <si>
    <r>
      <t xml:space="preserve">including:  </t>
    </r>
    <r>
      <rPr>
        <sz val="10"/>
        <rFont val="Arial Cyr"/>
        <family val="2"/>
      </rPr>
      <t xml:space="preserve">                                                                                                      raw materials and similar valuables</t>
    </r>
  </si>
  <si>
    <t>expenses in work-in-progress (selling expenses)</t>
  </si>
  <si>
    <t>finished products and goods for resale</t>
  </si>
  <si>
    <t>goods delivered</t>
  </si>
  <si>
    <t>prepaid expenses</t>
  </si>
  <si>
    <t>other inventories and expenses</t>
  </si>
  <si>
    <t xml:space="preserve">Input Value Added Tax </t>
  </si>
  <si>
    <r>
      <t xml:space="preserve">including:   </t>
    </r>
    <r>
      <rPr>
        <sz val="10"/>
        <rFont val="Arial Cyr"/>
        <family val="2"/>
      </rPr>
      <t xml:space="preserve">                                                                 to be refunded over 12 months after the reporting date                                                  </t>
    </r>
  </si>
  <si>
    <t xml:space="preserve">to be refunded within 12 months after the reporting date                                                      </t>
  </si>
  <si>
    <t>Accounts receivable (payment expected over 12 months after the reporting date)</t>
  </si>
  <si>
    <r>
      <t xml:space="preserve">including:   </t>
    </r>
    <r>
      <rPr>
        <sz val="10"/>
        <rFont val="Arial Cyr"/>
        <family val="2"/>
      </rPr>
      <t xml:space="preserve">                                                                 buyers and customers                                                     </t>
    </r>
  </si>
  <si>
    <t>advances given</t>
  </si>
  <si>
    <t>other debtors</t>
  </si>
  <si>
    <t>Accounts receivable (payment expected within 12 months after the reporting date)</t>
  </si>
  <si>
    <t>Short-term financial investments</t>
  </si>
  <si>
    <t>Cash assets</t>
  </si>
  <si>
    <t>Other current assets</t>
  </si>
  <si>
    <t>Total for Section II</t>
  </si>
  <si>
    <t>BALANCE (lines 190+290)</t>
  </si>
  <si>
    <t>LIABILITIES</t>
  </si>
  <si>
    <r>
      <t xml:space="preserve">III. EQUITY AND RESERVES </t>
    </r>
    <r>
      <rPr>
        <sz val="10"/>
        <rFont val="Arial Cyr"/>
        <family val="2"/>
      </rPr>
      <t xml:space="preserve">                                                       Authorized capital</t>
    </r>
  </si>
  <si>
    <t xml:space="preserve">Additional capital </t>
  </si>
  <si>
    <t>Surplus</t>
  </si>
  <si>
    <t>Treasury stock</t>
  </si>
  <si>
    <t>Retained earnings (uncovered loss) of previous years</t>
  </si>
  <si>
    <t>Retained earnings (loss) of the reporting year</t>
  </si>
  <si>
    <t xml:space="preserve">Total for Section III </t>
  </si>
  <si>
    <r>
      <t>IV. LONG-TERM LIABILITIES</t>
    </r>
    <r>
      <rPr>
        <sz val="10"/>
        <rFont val="Arial Cyr"/>
        <family val="2"/>
      </rPr>
      <t xml:space="preserve">                                                   Credits and loans</t>
    </r>
  </si>
  <si>
    <r>
      <t>including:</t>
    </r>
    <r>
      <rPr>
        <sz val="10"/>
        <rFont val="Arial Cyr"/>
        <family val="2"/>
      </rPr>
      <t xml:space="preserve">                                                                                                          credits</t>
    </r>
  </si>
  <si>
    <t>loans</t>
  </si>
  <si>
    <t>Deferred tax liabilities</t>
  </si>
  <si>
    <t>Other long-term liabilities</t>
  </si>
  <si>
    <t>Total for Section IV</t>
  </si>
  <si>
    <r>
      <t xml:space="preserve">V. SHORT-TERM LIABILITIES </t>
    </r>
    <r>
      <rPr>
        <sz val="10"/>
        <rFont val="Arial Cyr"/>
        <family val="2"/>
      </rPr>
      <t xml:space="preserve">                                   Credits and loans</t>
    </r>
  </si>
  <si>
    <t>Accounts payable</t>
  </si>
  <si>
    <r>
      <t>including:</t>
    </r>
    <r>
      <rPr>
        <sz val="10"/>
        <rFont val="Arial Cyr"/>
        <family val="2"/>
      </rPr>
      <t xml:space="preserve">                                                                                                        suppliers and contractors</t>
    </r>
  </si>
  <si>
    <t>advances taken</t>
  </si>
  <si>
    <t>debt to personnel</t>
  </si>
  <si>
    <t>debt to state non-budget funds</t>
  </si>
  <si>
    <t>taxes and duties payable</t>
  </si>
  <si>
    <t>other creditors</t>
  </si>
  <si>
    <t>Dividends payable</t>
  </si>
  <si>
    <t>Deferred revenue</t>
  </si>
  <si>
    <t>Reserve for future expenses</t>
  </si>
  <si>
    <t>Other short-term liabilities</t>
  </si>
  <si>
    <t xml:space="preserve">Total for Section V </t>
  </si>
  <si>
    <r>
      <t>BALANCE</t>
    </r>
    <r>
      <rPr>
        <sz val="10"/>
        <rFont val="Arial Cyr"/>
        <family val="2"/>
      </rPr>
      <t xml:space="preserve"> (lines 490+590+690)</t>
    </r>
  </si>
  <si>
    <t>Reference of off-balance assets</t>
  </si>
  <si>
    <t>Indicator</t>
  </si>
  <si>
    <t>Rented fixed assets</t>
  </si>
  <si>
    <t>including finance lease</t>
  </si>
  <si>
    <t>Material valuables accepted for safekeeping</t>
  </si>
  <si>
    <t>Goods accepted for commission</t>
  </si>
  <si>
    <t>Written-off bad debt</t>
  </si>
  <si>
    <t>Taken security of liabilities and payments</t>
  </si>
  <si>
    <t>Given security of liabilities and payments</t>
  </si>
  <si>
    <t>Depreciation of residential property</t>
  </si>
  <si>
    <t>Depreciation of land improvement facilities and similar objects</t>
  </si>
  <si>
    <t>Reference of value of net assets</t>
  </si>
  <si>
    <t>Net assets</t>
  </si>
  <si>
    <t>Director  _____________ A.I. Isaev</t>
  </si>
  <si>
    <t>Chief Accountant ___________________ G.I. Khvoshchinskaya</t>
  </si>
  <si>
    <t>April 07, 2009</t>
  </si>
  <si>
    <t>December 31, 2008</t>
  </si>
  <si>
    <t>"SIBIRTELECOM" OJSC</t>
  </si>
  <si>
    <t>telecommunications</t>
  </si>
  <si>
    <t>Open Joint-Stock Company</t>
  </si>
  <si>
    <t>thousand rubles</t>
  </si>
  <si>
    <t>PROFIT AND LOSS STATEMENT</t>
  </si>
  <si>
    <t>OKUD Form 02</t>
  </si>
  <si>
    <t>for</t>
  </si>
  <si>
    <t>Type of activity</t>
  </si>
  <si>
    <t xml:space="preserve">Date (year, month, day) </t>
  </si>
  <si>
    <t>Ind. code</t>
  </si>
  <si>
    <t>Reporting period</t>
  </si>
  <si>
    <t>Same period of the previous year</t>
  </si>
  <si>
    <r>
      <t xml:space="preserve">I.  Income and expenses for ordinary activity   </t>
    </r>
    <r>
      <rPr>
        <sz val="9"/>
        <rFont val="Arial CYR"/>
        <family val="2"/>
      </rPr>
      <t xml:space="preserve">                                                                                                            Revenue (net) from sold goods, products, works, services (net of VAT, excise duties and similar compulsory payments)</t>
    </r>
  </si>
  <si>
    <t xml:space="preserve">   including form sold telecommunication services                                                         </t>
  </si>
  <si>
    <t>Cost of sold goods, products, works, services</t>
  </si>
  <si>
    <t xml:space="preserve">   including telecommunication services                                                    </t>
  </si>
  <si>
    <t>Profit (loss) from sales                                (Lines 010 -020)</t>
  </si>
  <si>
    <r>
      <t>II. OTHER INCOME AND EXPENSES</t>
    </r>
    <r>
      <rPr>
        <sz val="9"/>
        <rFont val="Arial CYR"/>
        <family val="2"/>
      </rPr>
      <t xml:space="preserve">                                  Interest receivable</t>
    </r>
  </si>
  <si>
    <t>Interest payable</t>
  </si>
  <si>
    <t>Income from participation in other organizations</t>
  </si>
  <si>
    <t>Other income</t>
  </si>
  <si>
    <t>including:   recovery of damages, incurred by rendering universal telecommunication services of the current year</t>
  </si>
  <si>
    <t>Other expenses</t>
  </si>
  <si>
    <t>Profit (loss) before taxation                    (Lines 050+060-070+080+090-100)</t>
  </si>
  <si>
    <t>Expenses for profits tax                  (Lines -151+/-152+/-153)                         including:</t>
  </si>
  <si>
    <t>deferred tax liabilities</t>
  </si>
  <si>
    <t>deferred tax assets</t>
  </si>
  <si>
    <t>current profits tax</t>
  </si>
  <si>
    <t>Additional payment of profits tax for previous tax (reporting) periods</t>
  </si>
  <si>
    <t>Net profit (loss) of the reporting period (Lines 140-150)</t>
  </si>
  <si>
    <r>
      <t xml:space="preserve">REFERENCE </t>
    </r>
    <r>
      <rPr>
        <sz val="9"/>
        <rFont val="Arial CYR"/>
        <family val="2"/>
      </rPr>
      <t xml:space="preserve">                                                              Contingent expenses / income for profits tax</t>
    </r>
  </si>
  <si>
    <t>Permanent tax liabilities</t>
  </si>
  <si>
    <t>Permanent tax assets</t>
  </si>
  <si>
    <t>Basic profit (loss) per share</t>
  </si>
  <si>
    <t>Diluted profit (loss) per share</t>
  </si>
  <si>
    <t>* To be filled in annual financial statements</t>
  </si>
  <si>
    <r>
      <t xml:space="preserve">                     </t>
    </r>
    <r>
      <rPr>
        <b/>
        <sz val="12"/>
        <rFont val="Arial Cyr"/>
        <family val="2"/>
      </rPr>
      <t xml:space="preserve">  Breakdown of some earnings and losses</t>
    </r>
  </si>
  <si>
    <t>Fines, penalties, and forfeits acknowledged or with arbitral decision for recovery</t>
  </si>
  <si>
    <t>Profit (loss) of previous years</t>
  </si>
  <si>
    <t xml:space="preserve">Recovery of damages, incurred by non-performance or improper performance of obligations </t>
  </si>
  <si>
    <t>Exchange differences for operations with foreign currencies</t>
  </si>
  <si>
    <t>Allocations to allowance</t>
  </si>
  <si>
    <t>Receivables and payables written-off</t>
  </si>
  <si>
    <t>income</t>
  </si>
  <si>
    <t>loss</t>
  </si>
  <si>
    <t xml:space="preserve">                                          (signature)           </t>
  </si>
  <si>
    <t xml:space="preserve"> (name)</t>
  </si>
  <si>
    <t>STATEMENT OF CHANGES IN EQUITY</t>
  </si>
  <si>
    <t>OKUD Form 03</t>
  </si>
  <si>
    <t xml:space="preserve">                      1. Changes in equity</t>
  </si>
  <si>
    <t>Authorized capital</t>
  </si>
  <si>
    <t>Additional capital</t>
  </si>
  <si>
    <t>Retained profits (uncovered loss)</t>
  </si>
  <si>
    <t>Total</t>
  </si>
  <si>
    <t>Result of revaluation of fixed assets</t>
  </si>
  <si>
    <t>Other</t>
  </si>
  <si>
    <t>Balance for December 31, 2006</t>
  </si>
  <si>
    <r>
      <t xml:space="preserve">                        </t>
    </r>
    <r>
      <rPr>
        <b/>
        <sz val="10"/>
        <rFont val="Arial Cyr"/>
        <family val="2"/>
      </rPr>
      <t xml:space="preserve">2007 </t>
    </r>
    <r>
      <rPr>
        <sz val="10"/>
        <rFont val="Arial Cyr"/>
        <family val="2"/>
      </rPr>
      <t xml:space="preserve">                                                                    Changes in accounting policy</t>
    </r>
  </si>
  <si>
    <t>Balance for January 1, 2007</t>
  </si>
  <si>
    <t>Changes in capital:</t>
  </si>
  <si>
    <t>Result of revaluation of foreign currencies</t>
  </si>
  <si>
    <t>Net profit (loss) of the reporting year</t>
  </si>
  <si>
    <t>Dividends</t>
  </si>
  <si>
    <t>Additional share issue from owned sources</t>
  </si>
  <si>
    <t>Increase of nominal share value</t>
  </si>
  <si>
    <t>Changes in capital by retirement of fixed assets</t>
  </si>
  <si>
    <t>Increase of capital due to:</t>
  </si>
  <si>
    <t xml:space="preserve">    additional share issue at shareholders' expense</t>
  </si>
  <si>
    <t xml:space="preserve">    reorganization of legal entity</t>
  </si>
  <si>
    <t>other</t>
  </si>
  <si>
    <t>Reduction of capital due to:</t>
  </si>
  <si>
    <t xml:space="preserve">   reduction of number of shares</t>
  </si>
  <si>
    <t xml:space="preserve">    reduction of nominal value of shares</t>
  </si>
  <si>
    <t>Balance for December 31, 2007</t>
  </si>
  <si>
    <r>
      <t xml:space="preserve">                        </t>
    </r>
    <r>
      <rPr>
        <b/>
        <sz val="10"/>
        <rFont val="Arial Cyr"/>
        <family val="2"/>
      </rPr>
      <t xml:space="preserve">2008 </t>
    </r>
    <r>
      <rPr>
        <sz val="10"/>
        <rFont val="Arial Cyr"/>
        <family val="2"/>
      </rPr>
      <t xml:space="preserve">                                                                    Changes in accounting policy</t>
    </r>
  </si>
  <si>
    <t>Balance for January 1, 2008</t>
  </si>
  <si>
    <t>Balance for December 31, 2008</t>
  </si>
  <si>
    <r>
      <t>Reserves</t>
    </r>
    <r>
      <rPr>
        <sz val="8"/>
        <rFont val="Arial Cyr"/>
        <family val="2"/>
      </rPr>
      <t xml:space="preserve"> </t>
    </r>
  </si>
  <si>
    <t>Balance for the beginning of the year</t>
  </si>
  <si>
    <t>Received</t>
  </si>
  <si>
    <t>Used / recovered</t>
  </si>
  <si>
    <t>Balance for the end of the year</t>
  </si>
  <si>
    <r>
      <t xml:space="preserve">Reserves created in compliance with the legislation:                                                             </t>
    </r>
    <r>
      <rPr>
        <sz val="9"/>
        <rFont val="Arial CYR"/>
        <family val="2"/>
      </rPr>
      <t xml:space="preserve">Reserve fund                                                  </t>
    </r>
    <r>
      <rPr>
        <sz val="8"/>
        <rFont val="Arial Cyr"/>
        <family val="2"/>
      </rPr>
      <t xml:space="preserve">    </t>
    </r>
    <r>
      <rPr>
        <sz val="9"/>
        <rFont val="Arial CYR"/>
        <family val="2"/>
      </rPr>
      <t xml:space="preserve">                                                for 2007</t>
    </r>
  </si>
  <si>
    <t xml:space="preserve">for 2008  </t>
  </si>
  <si>
    <r>
      <t>Reserves created in compliance with the constituent instruments:</t>
    </r>
    <r>
      <rPr>
        <b/>
        <sz val="10"/>
        <rFont val="Arial Cyr"/>
        <family val="2"/>
      </rPr>
      <t xml:space="preserve">       </t>
    </r>
    <r>
      <rPr>
        <b/>
        <sz val="9"/>
        <rFont val="Arial Cyr"/>
        <family val="2"/>
      </rPr>
      <t xml:space="preserve">                                                </t>
    </r>
    <r>
      <rPr>
        <sz val="9"/>
        <rFont val="Arial CYR"/>
        <family val="2"/>
      </rPr>
      <t>Employee share ownership fund                                                     for 2007</t>
    </r>
  </si>
  <si>
    <t xml:space="preserve">for 2008 </t>
  </si>
  <si>
    <r>
      <t xml:space="preserve">Allowances:                                                                                    </t>
    </r>
    <r>
      <rPr>
        <sz val="9"/>
        <rFont val="Arial CYR"/>
        <family val="2"/>
      </rPr>
      <t>Provision for doubtful debts                                                                                     for 2007</t>
    </r>
  </si>
  <si>
    <r>
      <t>Reserves for depreciation of financial investments</t>
    </r>
    <r>
      <rPr>
        <b/>
        <sz val="8"/>
        <rFont val="Arial Cyr"/>
        <family val="2"/>
      </rPr>
      <t xml:space="preserve">                           </t>
    </r>
    <r>
      <rPr>
        <sz val="8"/>
        <rFont val="Arial Cyr"/>
        <family val="0"/>
      </rPr>
      <t xml:space="preserve"> for</t>
    </r>
    <r>
      <rPr>
        <sz val="9"/>
        <rFont val="Arial Cyr"/>
        <family val="0"/>
      </rPr>
      <t xml:space="preserve"> 2007</t>
    </r>
  </si>
  <si>
    <r>
      <t xml:space="preserve">Reserve for depreciation of material valuables  </t>
    </r>
    <r>
      <rPr>
        <b/>
        <sz val="10"/>
        <rFont val="Arial Cyr"/>
        <family val="2"/>
      </rPr>
      <t xml:space="preserve"> </t>
    </r>
    <r>
      <rPr>
        <b/>
        <sz val="8"/>
        <rFont val="Arial Cyr"/>
        <family val="2"/>
      </rPr>
      <t xml:space="preserve">                                                                      </t>
    </r>
    <r>
      <rPr>
        <sz val="8"/>
        <rFont val="Arial Cyr"/>
        <family val="2"/>
      </rPr>
      <t xml:space="preserve">                                                for </t>
    </r>
    <r>
      <rPr>
        <sz val="9"/>
        <rFont val="Arial Cyr"/>
        <family val="0"/>
      </rPr>
      <t>2007</t>
    </r>
    <r>
      <rPr>
        <sz val="8"/>
        <rFont val="Arial Cyr"/>
        <family val="2"/>
      </rPr>
      <t xml:space="preserve">                                                   </t>
    </r>
  </si>
  <si>
    <t>for 2008</t>
  </si>
  <si>
    <r>
      <t xml:space="preserve">Reserves for future expenses:                             </t>
    </r>
    <r>
      <rPr>
        <b/>
        <sz val="8"/>
        <rFont val="Arial Cyr"/>
        <family val="2"/>
      </rPr>
      <t xml:space="preserve">                                                              </t>
    </r>
    <r>
      <rPr>
        <sz val="8"/>
        <rFont val="Arial Cyr"/>
        <family val="2"/>
      </rPr>
      <t xml:space="preserve"> for</t>
    </r>
    <r>
      <rPr>
        <sz val="9"/>
        <rFont val="Arial Cyr"/>
        <family val="0"/>
      </rPr>
      <t xml:space="preserve"> 2007</t>
    </r>
    <r>
      <rPr>
        <sz val="8"/>
        <rFont val="Arial Cyr"/>
        <family val="2"/>
      </rPr>
      <t xml:space="preserve">                                                  </t>
    </r>
  </si>
  <si>
    <r>
      <t xml:space="preserve">Contingency reserve:                                                                                           </t>
    </r>
    <r>
      <rPr>
        <sz val="9"/>
        <rFont val="Arial Cyr"/>
        <family val="0"/>
      </rPr>
      <t xml:space="preserve"> for 2007</t>
    </r>
    <r>
      <rPr>
        <sz val="8"/>
        <rFont val="Arial Cyr"/>
        <family val="2"/>
      </rPr>
      <t xml:space="preserve">                                                </t>
    </r>
  </si>
  <si>
    <r>
      <t xml:space="preserve">Reserves for consumed services in the case of the primary instruments absence :                                                                                           </t>
    </r>
    <r>
      <rPr>
        <sz val="9"/>
        <rFont val="Arial CYR"/>
        <family val="2"/>
      </rPr>
      <t xml:space="preserve"> for 2007 </t>
    </r>
    <r>
      <rPr>
        <sz val="8"/>
        <rFont val="Arial Cyr"/>
        <family val="2"/>
      </rPr>
      <t xml:space="preserve">                                                  </t>
    </r>
  </si>
  <si>
    <t>CASHFLOW STATEMENT</t>
  </si>
  <si>
    <t>OKUD Form 04</t>
  </si>
  <si>
    <t xml:space="preserve"> Date (year, month, day) </t>
  </si>
  <si>
    <t>Reporting year</t>
  </si>
  <si>
    <t>BALANCE OF CASH ASSETS FOR THE BEGINNING OF THE REPORTING YEAR</t>
  </si>
  <si>
    <r>
      <t xml:space="preserve">     </t>
    </r>
    <r>
      <rPr>
        <b/>
        <sz val="9"/>
        <color indexed="8"/>
        <rFont val="Arial"/>
        <family val="2"/>
      </rPr>
      <t>CURRENT ACTIVITY                                                                     Cash received from current activity</t>
    </r>
  </si>
  <si>
    <t xml:space="preserve">      cash from buyers, customers</t>
  </si>
  <si>
    <t xml:space="preserve">      cash received as agent</t>
  </si>
  <si>
    <t>other income</t>
  </si>
  <si>
    <t>Cash assets for:</t>
  </si>
  <si>
    <t xml:space="preserve">      acquired goods, works, services, and other current assets</t>
  </si>
  <si>
    <t xml:space="preserve">      remuneration of labor</t>
  </si>
  <si>
    <t xml:space="preserve">      payment of interest</t>
  </si>
  <si>
    <t xml:space="preserve">      taxes and duties</t>
  </si>
  <si>
    <t xml:space="preserve">      settlements for agency contracts</t>
  </si>
  <si>
    <t xml:space="preserve">      other expenses</t>
  </si>
  <si>
    <t>Net cash assets from current activity</t>
  </si>
  <si>
    <t xml:space="preserve">   INVESTMENT ACTIVITY                                                                                                                                   Cash received from investment activity</t>
  </si>
  <si>
    <t xml:space="preserve">       cash from sale of fixed assets and other non-current assets</t>
  </si>
  <si>
    <t xml:space="preserve">        receipts from repayment and sale of securities, mutual funds, shares, and other financial investments</t>
  </si>
  <si>
    <t xml:space="preserve">         received dividends, income from share participation</t>
  </si>
  <si>
    <t xml:space="preserve">         received interest</t>
  </si>
  <si>
    <t xml:space="preserve">         receipts from repayment of loans granted to other organizations</t>
  </si>
  <si>
    <t xml:space="preserve"> other income from investment activity</t>
  </si>
  <si>
    <t xml:space="preserve">        acquisition and development of fixed assets and other non-current assets</t>
  </si>
  <si>
    <t xml:space="preserve">        acquisition of shares, mutual funds, interest</t>
  </si>
  <si>
    <t xml:space="preserve">        acquisition of debt securities and other financial investments</t>
  </si>
  <si>
    <t xml:space="preserve">       granting loans to other organizations</t>
  </si>
  <si>
    <t xml:space="preserve">       other expenses of investment activity</t>
  </si>
  <si>
    <t>Net cash assets from investment activity</t>
  </si>
  <si>
    <t xml:space="preserve">   FINANCIAL ACTIVITY                                                                                                                                   Cash received from financial activity</t>
  </si>
  <si>
    <t xml:space="preserve">        received loans and credits</t>
  </si>
  <si>
    <t xml:space="preserve">         other income of financial activity</t>
  </si>
  <si>
    <t xml:space="preserve">         repayment of loans and credits (without interest)</t>
  </si>
  <si>
    <t xml:space="preserve">         repayment of financial lease</t>
  </si>
  <si>
    <t xml:space="preserve">         payment of dividends</t>
  </si>
  <si>
    <t xml:space="preserve">         other expenses of financial activity</t>
  </si>
  <si>
    <t>Net cash assets from financial activity</t>
  </si>
  <si>
    <t>Net increase (reduction) of cash assets</t>
  </si>
  <si>
    <t>BALANCE OF CASH ASSETS FOR THE END OF THE REPORTING YEAR</t>
  </si>
  <si>
    <t>Influence of changes of exchange rates</t>
  </si>
  <si>
    <t>Chief Accountant ________ G.I. Khvoshchinskaya</t>
  </si>
  <si>
    <t xml:space="preserve">                                          (signature)                         (name)           </t>
  </si>
  <si>
    <t xml:space="preserve">                            (signature)            (name)</t>
  </si>
  <si>
    <t>APPENDIX TO BALANCE SHEET</t>
  </si>
  <si>
    <t>OKUD Form 05</t>
  </si>
  <si>
    <t xml:space="preserve">                      (signature)            (name)</t>
  </si>
  <si>
    <t xml:space="preserve">                                       (signature)                    (name)</t>
  </si>
  <si>
    <t xml:space="preserve">                        signature)            (name)</t>
  </si>
  <si>
    <t xml:space="preserve">                                       (signature)           </t>
  </si>
  <si>
    <t xml:space="preserve">                           (signature)            (name)</t>
  </si>
  <si>
    <t>Beginning of the reporting year</t>
  </si>
  <si>
    <t>Retired</t>
  </si>
  <si>
    <t>End of the reporting year</t>
  </si>
  <si>
    <t>Intellectual property (exclusive rights for results of intellectual property)</t>
  </si>
  <si>
    <r>
      <t xml:space="preserve">including: </t>
    </r>
    <r>
      <rPr>
        <sz val="10"/>
        <rFont val="Arial Cyr"/>
        <family val="2"/>
      </rPr>
      <t xml:space="preserve">                                             by patent holder for invention, industrial sample, utility model</t>
    </r>
  </si>
  <si>
    <t>by rightholder for software, databases</t>
  </si>
  <si>
    <t>by holder for trademark and servicemark, appellations of origin</t>
  </si>
  <si>
    <r>
      <t xml:space="preserve">including:                                              </t>
    </r>
    <r>
      <rPr>
        <i/>
        <sz val="10"/>
        <rFont val="Arial Cyr"/>
        <family val="0"/>
      </rPr>
      <t>by patent holder for invention, industrial sample, utility model</t>
    </r>
  </si>
  <si>
    <r>
      <t>Amortization of intangible assets</t>
    </r>
    <r>
      <rPr>
        <sz val="10"/>
        <rFont val="Arial Cyr"/>
        <family val="0"/>
      </rPr>
      <t xml:space="preserve"> (exclussive rights for results of intellectual activity and for means for individualization )</t>
    </r>
    <r>
      <rPr>
        <b/>
        <sz val="10"/>
        <rFont val="Arial Cyr"/>
        <family val="0"/>
      </rPr>
      <t xml:space="preserve">- total </t>
    </r>
  </si>
  <si>
    <t>Buildings</t>
  </si>
  <si>
    <t>Structures and transfer mechanisms</t>
  </si>
  <si>
    <t>Machines and equipment</t>
  </si>
  <si>
    <t>Vehicles</t>
  </si>
  <si>
    <t>Computers and office equipment</t>
  </si>
  <si>
    <t>Residential property</t>
  </si>
  <si>
    <t>Land and environmental facilities</t>
  </si>
  <si>
    <t>Other types of fixes assets</t>
  </si>
  <si>
    <t>Depreciation of fixed assets - total</t>
  </si>
  <si>
    <r>
      <t xml:space="preserve">including:                                   </t>
    </r>
    <r>
      <rPr>
        <i/>
        <sz val="10"/>
        <rFont val="Arial Cyr"/>
        <family val="0"/>
      </rPr>
      <t xml:space="preserve"> buildings</t>
    </r>
  </si>
  <si>
    <t>structures and transfer mechanisms</t>
  </si>
  <si>
    <t>machines and equipment</t>
  </si>
  <si>
    <t>vehicles</t>
  </si>
  <si>
    <t>computers and office equipment</t>
  </si>
  <si>
    <t>other types of fixed assets</t>
  </si>
  <si>
    <t>From Line 210 leased out fixed assets - total</t>
  </si>
  <si>
    <t>including:                                    buildings</t>
  </si>
  <si>
    <t>From Line 210 fixed assets pit in prolonged storage</t>
  </si>
  <si>
    <t>REFERENCE</t>
  </si>
  <si>
    <t>Result of revaluation of fixed assets:</t>
  </si>
  <si>
    <t>original (replacement) cost</t>
  </si>
  <si>
    <t>depreciation</t>
  </si>
  <si>
    <r>
      <t>Rented fixed assets</t>
    </r>
    <r>
      <rPr>
        <b/>
        <i/>
        <sz val="10"/>
        <color indexed="12"/>
        <rFont val="Arial Cyr"/>
        <family val="2"/>
      </rPr>
      <t xml:space="preserve"> </t>
    </r>
    <r>
      <rPr>
        <b/>
        <sz val="10"/>
        <rFont val="Arial Cyr"/>
        <family val="2"/>
      </rPr>
      <t>- total</t>
    </r>
  </si>
  <si>
    <t>From line 210:Real estate objects in operation and taken to fixed assets before registration of title</t>
  </si>
  <si>
    <t>Property to lease out</t>
  </si>
  <si>
    <t>Property provided under hire contract</t>
  </si>
  <si>
    <t>Depreciation of profitable investments in material valuables</t>
  </si>
  <si>
    <r>
      <t xml:space="preserve">  4. Research and development costs   </t>
    </r>
    <r>
      <rPr>
        <b/>
        <sz val="12"/>
        <rFont val="Arial Cyr"/>
        <family val="0"/>
      </rPr>
      <t xml:space="preserve">    </t>
    </r>
  </si>
  <si>
    <t>Works</t>
  </si>
  <si>
    <t>Written-off</t>
  </si>
  <si>
    <t>Completed R&amp;D, results of which are used for production or management</t>
  </si>
  <si>
    <t>Cost of incomplete R&amp;D</t>
  </si>
  <si>
    <t>Costs referred to expenses of ordinary activities</t>
  </si>
  <si>
    <t>Cost of R&amp;D without positive results, referred to other expenses</t>
  </si>
  <si>
    <t>5. Financial investments</t>
  </si>
  <si>
    <t>Long-term</t>
  </si>
  <si>
    <t>Short-term</t>
  </si>
  <si>
    <t>Contribution in authorized capital of other organizations - total</t>
  </si>
  <si>
    <t>including subsidiaries and associated companies</t>
  </si>
  <si>
    <t>State, municipal and other organizations' securities</t>
  </si>
  <si>
    <t>Bills</t>
  </si>
  <si>
    <t>Loans given</t>
  </si>
  <si>
    <t>Deposits</t>
  </si>
  <si>
    <t xml:space="preserve">tousand rubles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</si>
</sst>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_ ;[Red]\-0\ "/>
    <numFmt numFmtId="182" formatCode="0.000_ ;[Red]\-0.000\ "/>
    <numFmt numFmtId="183" formatCode="0;[Red]0"/>
    <numFmt numFmtId="184" formatCode="d/m"/>
    <numFmt numFmtId="185" formatCode="d\ mmmm\,\ yyyy"/>
    <numFmt numFmtId="186" formatCode="#,##0&quot;р.&quot;"/>
    <numFmt numFmtId="187" formatCode="0.00;[Red]0.00"/>
    <numFmt numFmtId="188" formatCode="0;[Red]\(0\)"/>
    <numFmt numFmtId="189" formatCode="\(0\);[Blue]\-0"/>
    <numFmt numFmtId="190" formatCode="#,##0;[Red]\(#,##0\)"/>
    <numFmt numFmtId="191" formatCode="\(#,##0\);[Blue]\-#,##0"/>
    <numFmt numFmtId="192" formatCode="0.0000_ ;[Red]\-0.0000\ "/>
    <numFmt numFmtId="193" formatCode="0.0000;[Red]\(0.0000\)\ "/>
    <numFmt numFmtId="194" formatCode="0.000000_ ;[Red]\-0.000000\ "/>
    <numFmt numFmtId="195" formatCode="0.00000_ ;[Red]\-0.00000\ "/>
    <numFmt numFmtId="196" formatCode="0;[Blue]\-0"/>
    <numFmt numFmtId="197" formatCode="0.00_ ;[Red]\-0.00\ "/>
    <numFmt numFmtId="198" formatCode="0.00000000_ ;[Red]\-0.00000000\ "/>
    <numFmt numFmtId="199" formatCode="#,##0.00000_ ;[Red]\-#,##0.00000\ "/>
    <numFmt numFmtId="200" formatCode="#,###;\(#,##0\);"/>
    <numFmt numFmtId="201" formatCode="000"/>
    <numFmt numFmtId="202" formatCode="0000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name val="Courier New Cyr"/>
      <family val="3"/>
    </font>
    <font>
      <i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sz val="9"/>
      <name val="Arial Cyr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12"/>
      <name val="Arial Cyr"/>
      <family val="2"/>
    </font>
    <font>
      <sz val="12"/>
      <name val="Arial Cyr"/>
      <family val="2"/>
    </font>
    <font>
      <sz val="9"/>
      <color indexed="8"/>
      <name val="Arial Cyr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05">
    <xf numFmtId="0" fontId="0" fillId="0" borderId="0" xfId="0" applyAlignment="1">
      <alignment/>
    </xf>
    <xf numFmtId="49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Alignment="1">
      <alignment shrinkToFi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49" fontId="5" fillId="0" borderId="2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1" fillId="0" borderId="0" xfId="0" applyFont="1" applyAlignment="1" applyProtection="1">
      <alignment horizontal="right" shrinkToFit="1"/>
      <protection/>
    </xf>
    <xf numFmtId="49" fontId="0" fillId="0" borderId="3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7" fillId="0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0" fillId="0" borderId="3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Alignment="1">
      <alignment/>
    </xf>
    <xf numFmtId="49" fontId="7" fillId="0" borderId="0" xfId="0" applyNumberFormat="1" applyFont="1" applyAlignment="1" applyProtection="1">
      <alignment horizontal="left" shrinkToFit="1"/>
      <protection/>
    </xf>
    <xf numFmtId="0" fontId="0" fillId="0" borderId="0" xfId="0" applyAlignment="1">
      <alignment horizontal="left" shrinkToFit="1"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7" fillId="0" borderId="4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9" fontId="0" fillId="0" borderId="0" xfId="0" applyNumberFormat="1" applyAlignment="1" applyProtection="1">
      <alignment horizontal="right"/>
      <protection/>
    </xf>
    <xf numFmtId="0" fontId="0" fillId="0" borderId="2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49" fontId="0" fillId="0" borderId="6" xfId="0" applyNumberFormat="1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9" fontId="7" fillId="0" borderId="7" xfId="0" applyNumberFormat="1" applyFont="1" applyBorder="1" applyAlignment="1" applyProtection="1">
      <alignment horizontal="center"/>
      <protection/>
    </xf>
    <xf numFmtId="49" fontId="7" fillId="0" borderId="8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Border="1" applyAlignment="1" applyProtection="1">
      <alignment horizontal="center"/>
      <protection/>
    </xf>
    <xf numFmtId="49" fontId="7" fillId="0" borderId="1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1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wrapText="1"/>
      <protection locked="0"/>
    </xf>
    <xf numFmtId="0" fontId="0" fillId="0" borderId="11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190" fontId="8" fillId="0" borderId="13" xfId="0" applyNumberFormat="1" applyFont="1" applyFill="1" applyBorder="1" applyAlignment="1" applyProtection="1">
      <alignment horizontal="right"/>
      <protection locked="0"/>
    </xf>
    <xf numFmtId="49" fontId="0" fillId="0" borderId="14" xfId="0" applyNumberFormat="1" applyFont="1" applyFill="1" applyBorder="1" applyAlignment="1" applyProtection="1">
      <alignment wrapText="1"/>
      <protection locked="0"/>
    </xf>
    <xf numFmtId="0" fontId="0" fillId="0" borderId="15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190" fontId="8" fillId="0" borderId="17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Border="1" applyAlignment="1">
      <alignment horizontal="center"/>
    </xf>
    <xf numFmtId="190" fontId="8" fillId="0" borderId="17" xfId="0" applyNumberFormat="1" applyFont="1" applyBorder="1" applyAlignment="1" applyProtection="1">
      <alignment horizontal="right"/>
      <protection locked="0"/>
    </xf>
    <xf numFmtId="0" fontId="7" fillId="0" borderId="16" xfId="0" applyFont="1" applyBorder="1" applyAlignment="1">
      <alignment horizontal="center"/>
    </xf>
    <xf numFmtId="190" fontId="8" fillId="0" borderId="18" xfId="0" applyNumberFormat="1" applyFont="1" applyFill="1" applyBorder="1" applyAlignment="1" applyProtection="1">
      <alignment horizontal="right"/>
      <protection/>
    </xf>
    <xf numFmtId="190" fontId="8" fillId="0" borderId="17" xfId="0" applyNumberFormat="1" applyFont="1" applyFill="1" applyBorder="1" applyAlignment="1" applyProtection="1">
      <alignment horizontal="right"/>
      <protection/>
    </xf>
    <xf numFmtId="190" fontId="8" fillId="2" borderId="17" xfId="0" applyNumberFormat="1" applyFont="1" applyFill="1" applyBorder="1" applyAlignment="1" applyProtection="1">
      <alignment horizontal="right"/>
      <protection locked="0"/>
    </xf>
    <xf numFmtId="49" fontId="0" fillId="0" borderId="14" xfId="0" applyNumberFormat="1" applyFont="1" applyBorder="1" applyAlignment="1" applyProtection="1">
      <alignment wrapText="1"/>
      <protection locked="0"/>
    </xf>
    <xf numFmtId="0" fontId="0" fillId="0" borderId="19" xfId="0" applyFont="1" applyBorder="1" applyAlignment="1">
      <alignment horizontal="centerContinuous"/>
    </xf>
    <xf numFmtId="190" fontId="8" fillId="0" borderId="20" xfId="0" applyNumberFormat="1" applyFont="1" applyFill="1" applyBorder="1" applyAlignment="1" applyProtection="1">
      <alignment horizontal="right"/>
      <protection locked="0"/>
    </xf>
    <xf numFmtId="190" fontId="8" fillId="2" borderId="20" xfId="0" applyNumberFormat="1" applyFont="1" applyFill="1" applyBorder="1" applyAlignment="1" applyProtection="1">
      <alignment horizontal="right"/>
      <protection locked="0"/>
    </xf>
    <xf numFmtId="49" fontId="7" fillId="0" borderId="21" xfId="0" applyNumberFormat="1" applyFont="1" applyBorder="1" applyAlignment="1" applyProtection="1">
      <alignment wrapText="1"/>
      <protection locked="0"/>
    </xf>
    <xf numFmtId="0" fontId="0" fillId="0" borderId="22" xfId="0" applyNumberFormat="1" applyBorder="1" applyAlignment="1">
      <alignment horizontal="center" wrapText="1"/>
    </xf>
    <xf numFmtId="0" fontId="7" fillId="0" borderId="23" xfId="0" applyFont="1" applyBorder="1" applyAlignment="1">
      <alignment horizontal="centerContinuous"/>
    </xf>
    <xf numFmtId="190" fontId="8" fillId="0" borderId="24" xfId="0" applyNumberFormat="1" applyFont="1" applyFill="1" applyBorder="1" applyAlignment="1" applyProtection="1">
      <alignment horizontal="right"/>
      <protection/>
    </xf>
    <xf numFmtId="190" fontId="8" fillId="0" borderId="25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49" fontId="7" fillId="0" borderId="26" xfId="0" applyNumberFormat="1" applyFont="1" applyBorder="1" applyAlignment="1" applyProtection="1">
      <alignment horizontal="center"/>
      <protection/>
    </xf>
    <xf numFmtId="49" fontId="7" fillId="0" borderId="18" xfId="0" applyNumberFormat="1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/>
      <protection/>
    </xf>
    <xf numFmtId="49" fontId="7" fillId="0" borderId="2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wrapText="1"/>
      <protection locked="0"/>
    </xf>
    <xf numFmtId="0" fontId="0" fillId="0" borderId="27" xfId="0" applyNumberForma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190" fontId="8" fillId="0" borderId="29" xfId="0" applyNumberFormat="1" applyFont="1" applyFill="1" applyBorder="1" applyAlignment="1" applyProtection="1">
      <alignment horizontal="right"/>
      <protection/>
    </xf>
    <xf numFmtId="190" fontId="8" fillId="0" borderId="13" xfId="0" applyNumberFormat="1" applyFont="1" applyFill="1" applyBorder="1" applyAlignment="1" applyProtection="1">
      <alignment horizontal="right"/>
      <protection/>
    </xf>
    <xf numFmtId="0" fontId="0" fillId="0" borderId="30" xfId="0" applyNumberFormat="1" applyBorder="1" applyAlignment="1">
      <alignment horizontal="center" wrapText="1"/>
    </xf>
    <xf numFmtId="0" fontId="0" fillId="0" borderId="31" xfId="0" applyFont="1" applyBorder="1" applyAlignment="1">
      <alignment horizontal="center"/>
    </xf>
    <xf numFmtId="49" fontId="0" fillId="0" borderId="14" xfId="0" applyNumberFormat="1" applyFont="1" applyBorder="1" applyAlignment="1" applyProtection="1">
      <alignment wrapText="1"/>
      <protection locked="0"/>
    </xf>
    <xf numFmtId="0" fontId="7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Continuous"/>
    </xf>
    <xf numFmtId="190" fontId="8" fillId="0" borderId="18" xfId="0" applyNumberFormat="1" applyFont="1" applyBorder="1" applyAlignment="1" applyProtection="1">
      <alignment horizontal="right"/>
      <protection locked="0"/>
    </xf>
    <xf numFmtId="0" fontId="7" fillId="0" borderId="31" xfId="0" applyFont="1" applyBorder="1" applyAlignment="1">
      <alignment horizontal="center"/>
    </xf>
    <xf numFmtId="190" fontId="8" fillId="2" borderId="17" xfId="0" applyNumberFormat="1" applyFont="1" applyFill="1" applyBorder="1" applyAlignment="1" applyProtection="1">
      <alignment horizontal="right"/>
      <protection/>
    </xf>
    <xf numFmtId="0" fontId="7" fillId="0" borderId="32" xfId="0" applyFont="1" applyBorder="1" applyAlignment="1">
      <alignment horizontal="centerContinuous"/>
    </xf>
    <xf numFmtId="49" fontId="7" fillId="0" borderId="21" xfId="0" applyNumberFormat="1" applyFont="1" applyBorder="1" applyAlignment="1" applyProtection="1">
      <alignment wrapText="1"/>
      <protection locked="0"/>
    </xf>
    <xf numFmtId="0" fontId="0" fillId="0" borderId="33" xfId="0" applyNumberFormat="1" applyBorder="1" applyAlignment="1">
      <alignment horizontal="center" wrapText="1"/>
    </xf>
    <xf numFmtId="0" fontId="7" fillId="0" borderId="34" xfId="0" applyFont="1" applyBorder="1" applyAlignment="1">
      <alignment wrapText="1"/>
    </xf>
    <xf numFmtId="0" fontId="7" fillId="0" borderId="6" xfId="0" applyFont="1" applyBorder="1" applyAlignment="1" applyProtection="1">
      <alignment wrapText="1"/>
      <protection locked="0"/>
    </xf>
    <xf numFmtId="0" fontId="0" fillId="0" borderId="6" xfId="0" applyNumberFormat="1" applyFont="1" applyFill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Continuous"/>
      <protection/>
    </xf>
    <xf numFmtId="181" fontId="0" fillId="0" borderId="6" xfId="0" applyNumberFormat="1" applyFont="1" applyFill="1" applyBorder="1" applyAlignment="1" applyProtection="1">
      <alignment horizontal="right"/>
      <protection/>
    </xf>
    <xf numFmtId="181" fontId="0" fillId="0" borderId="35" xfId="0" applyNumberFormat="1" applyFont="1" applyFill="1" applyBorder="1" applyAlignment="1" applyProtection="1">
      <alignment horizontal="right"/>
      <protection/>
    </xf>
    <xf numFmtId="49" fontId="7" fillId="0" borderId="1" xfId="0" applyNumberFormat="1" applyFont="1" applyFill="1" applyBorder="1" applyAlignment="1" applyProtection="1">
      <alignment horizontal="center"/>
      <protection/>
    </xf>
    <xf numFmtId="0" fontId="0" fillId="0" borderId="28" xfId="0" applyFont="1" applyBorder="1" applyAlignment="1">
      <alignment horizontal="center"/>
    </xf>
    <xf numFmtId="191" fontId="8" fillId="0" borderId="36" xfId="0" applyNumberFormat="1" applyFont="1" applyFill="1" applyBorder="1" applyAlignment="1" applyProtection="1">
      <alignment horizontal="right"/>
      <protection locked="0"/>
    </xf>
    <xf numFmtId="190" fontId="8" fillId="0" borderId="18" xfId="0" applyNumberFormat="1" applyFont="1" applyFill="1" applyBorder="1" applyAlignment="1" applyProtection="1">
      <alignment horizontal="center"/>
      <protection/>
    </xf>
    <xf numFmtId="0" fontId="7" fillId="0" borderId="32" xfId="0" applyFont="1" applyBorder="1" applyAlignment="1">
      <alignment horizontal="center"/>
    </xf>
    <xf numFmtId="190" fontId="8" fillId="0" borderId="37" xfId="0" applyNumberFormat="1" applyFont="1" applyFill="1" applyBorder="1" applyAlignment="1" applyProtection="1">
      <alignment horizontal="right"/>
      <protection/>
    </xf>
    <xf numFmtId="190" fontId="8" fillId="0" borderId="38" xfId="0" applyNumberFormat="1" applyFont="1" applyFill="1" applyBorder="1" applyAlignment="1" applyProtection="1">
      <alignment horizontal="right"/>
      <protection/>
    </xf>
    <xf numFmtId="190" fontId="8" fillId="0" borderId="15" xfId="0" applyNumberFormat="1" applyFont="1" applyFill="1" applyBorder="1" applyAlignment="1" applyProtection="1">
      <alignment horizontal="right"/>
      <protection locked="0"/>
    </xf>
    <xf numFmtId="190" fontId="8" fillId="2" borderId="15" xfId="0" applyNumberFormat="1" applyFont="1" applyFill="1" applyBorder="1" applyAlignment="1" applyProtection="1">
      <alignment horizontal="right"/>
      <protection locked="0"/>
    </xf>
    <xf numFmtId="190" fontId="8" fillId="0" borderId="11" xfId="0" applyNumberFormat="1" applyFont="1" applyFill="1" applyBorder="1" applyAlignment="1" applyProtection="1">
      <alignment horizontal="right"/>
      <protection locked="0"/>
    </xf>
    <xf numFmtId="190" fontId="8" fillId="2" borderId="11" xfId="0" applyNumberFormat="1" applyFont="1" applyFill="1" applyBorder="1" applyAlignment="1" applyProtection="1">
      <alignment horizontal="right"/>
      <protection locked="0"/>
    </xf>
    <xf numFmtId="49" fontId="7" fillId="0" borderId="14" xfId="0" applyNumberFormat="1" applyFont="1" applyBorder="1" applyAlignment="1" applyProtection="1">
      <alignment wrapText="1"/>
      <protection locked="0"/>
    </xf>
    <xf numFmtId="0" fontId="7" fillId="0" borderId="39" xfId="0" applyFont="1" applyBorder="1" applyAlignment="1">
      <alignment horizontal="centerContinuous"/>
    </xf>
    <xf numFmtId="190" fontId="8" fillId="0" borderId="21" xfId="0" applyNumberFormat="1" applyFont="1" applyFill="1" applyBorder="1" applyAlignment="1" applyProtection="1">
      <alignment horizontal="right"/>
      <protection/>
    </xf>
    <xf numFmtId="190" fontId="8" fillId="0" borderId="22" xfId="0" applyNumberFormat="1" applyFont="1" applyFill="1" applyBorder="1" applyAlignment="1" applyProtection="1">
      <alignment horizontal="right"/>
      <protection/>
    </xf>
    <xf numFmtId="0" fontId="7" fillId="0" borderId="26" xfId="0" applyFont="1" applyBorder="1" applyAlignment="1" applyProtection="1">
      <alignment horizontal="center" wrapText="1"/>
      <protection/>
    </xf>
    <xf numFmtId="0" fontId="7" fillId="0" borderId="9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 wrapText="1"/>
      <protection/>
    </xf>
    <xf numFmtId="49" fontId="0" fillId="0" borderId="21" xfId="0" applyNumberFormat="1" applyFont="1" applyBorder="1" applyAlignment="1" applyProtection="1">
      <alignment wrapText="1"/>
      <protection locked="0"/>
    </xf>
    <xf numFmtId="0" fontId="0" fillId="0" borderId="22" xfId="0" applyNumberFormat="1" applyFill="1" applyBorder="1" applyAlignment="1" applyProtection="1">
      <alignment horizontal="center" wrapText="1"/>
      <protection/>
    </xf>
    <xf numFmtId="0" fontId="0" fillId="0" borderId="19" xfId="0" applyFont="1" applyFill="1" applyBorder="1" applyAlignment="1" applyProtection="1">
      <alignment horizontal="center"/>
      <protection/>
    </xf>
    <xf numFmtId="190" fontId="8" fillId="0" borderId="1" xfId="0" applyNumberFormat="1" applyFont="1" applyFill="1" applyBorder="1" applyAlignment="1" applyProtection="1">
      <alignment horizontal="right"/>
      <protection locked="0"/>
    </xf>
    <xf numFmtId="0" fontId="7" fillId="0" borderId="18" xfId="0" applyNumberFormat="1" applyFont="1" applyBorder="1" applyAlignment="1" applyProtection="1">
      <alignment horizontal="center" wrapText="1"/>
      <protection/>
    </xf>
    <xf numFmtId="0" fontId="7" fillId="0" borderId="40" xfId="0" applyFont="1" applyBorder="1" applyAlignment="1" applyProtection="1">
      <alignment horizontal="center"/>
      <protection/>
    </xf>
    <xf numFmtId="49" fontId="0" fillId="0" borderId="21" xfId="0" applyNumberFormat="1" applyFont="1" applyBorder="1" applyAlignment="1" applyProtection="1">
      <alignment wrapText="1"/>
      <protection locked="0"/>
    </xf>
    <xf numFmtId="0" fontId="0" fillId="0" borderId="22" xfId="0" applyNumberFormat="1" applyBorder="1" applyAlignment="1" applyProtection="1">
      <alignment horizontal="center" wrapText="1"/>
      <protection/>
    </xf>
    <xf numFmtId="0" fontId="0" fillId="0" borderId="32" xfId="0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7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left" wrapText="1" shrinkToFit="1"/>
      <protection/>
    </xf>
    <xf numFmtId="49" fontId="1" fillId="0" borderId="0" xfId="0" applyNumberFormat="1" applyFont="1" applyAlignment="1" applyProtection="1">
      <alignment shrinkToFit="1"/>
      <protection/>
    </xf>
    <xf numFmtId="0" fontId="8" fillId="0" borderId="0" xfId="0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 shrinkToFit="1"/>
      <protection locked="0"/>
    </xf>
    <xf numFmtId="49" fontId="8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7" fillId="0" borderId="41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200" fontId="1" fillId="0" borderId="29" xfId="0" applyNumberFormat="1" applyFont="1" applyFill="1" applyBorder="1" applyAlignment="1" applyProtection="1">
      <alignment horizontal="right"/>
      <protection locked="0"/>
    </xf>
    <xf numFmtId="200" fontId="1" fillId="0" borderId="13" xfId="0" applyNumberFormat="1" applyFont="1" applyFill="1" applyBorder="1" applyAlignment="1" applyProtection="1">
      <alignment horizontal="right"/>
      <protection locked="0"/>
    </xf>
    <xf numFmtId="196" fontId="0" fillId="0" borderId="0" xfId="0" applyNumberFormat="1" applyFill="1" applyBorder="1" applyAlignment="1" applyProtection="1">
      <alignment horizontal="right"/>
      <protection/>
    </xf>
    <xf numFmtId="0" fontId="8" fillId="0" borderId="44" xfId="0" applyFont="1" applyFill="1" applyBorder="1" applyAlignment="1" applyProtection="1">
      <alignment wrapText="1"/>
      <protection/>
    </xf>
    <xf numFmtId="0" fontId="8" fillId="0" borderId="14" xfId="0" applyFont="1" applyFill="1" applyBorder="1" applyAlignment="1" applyProtection="1">
      <alignment wrapText="1"/>
      <protection locked="0"/>
    </xf>
    <xf numFmtId="49" fontId="0" fillId="0" borderId="15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200" fontId="1" fillId="0" borderId="18" xfId="0" applyNumberFormat="1" applyFont="1" applyFill="1" applyBorder="1" applyAlignment="1" applyProtection="1">
      <alignment horizontal="right"/>
      <protection locked="0"/>
    </xf>
    <xf numFmtId="200" fontId="1" fillId="0" borderId="17" xfId="0" applyNumberFormat="1" applyFont="1" applyFill="1" applyBorder="1" applyAlignment="1" applyProtection="1">
      <alignment horizontal="right"/>
      <protection locked="0"/>
    </xf>
    <xf numFmtId="189" fontId="0" fillId="0" borderId="0" xfId="0" applyNumberForma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left" wrapText="1"/>
      <protection locked="0"/>
    </xf>
    <xf numFmtId="49" fontId="7" fillId="0" borderId="31" xfId="0" applyNumberFormat="1" applyFont="1" applyBorder="1" applyAlignment="1">
      <alignment horizontal="center"/>
    </xf>
    <xf numFmtId="200" fontId="1" fillId="0" borderId="18" xfId="0" applyNumberFormat="1" applyFont="1" applyFill="1" applyBorder="1" applyAlignment="1" applyProtection="1">
      <alignment horizontal="right"/>
      <protection/>
    </xf>
    <xf numFmtId="200" fontId="1" fillId="0" borderId="17" xfId="0" applyNumberFormat="1" applyFont="1" applyFill="1" applyBorder="1" applyAlignment="1" applyProtection="1">
      <alignment horizontal="right"/>
      <protection/>
    </xf>
    <xf numFmtId="188" fontId="0" fillId="0" borderId="0" xfId="0" applyNumberForma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wrapText="1"/>
      <protection locked="0"/>
    </xf>
    <xf numFmtId="49" fontId="0" fillId="0" borderId="31" xfId="0" applyNumberForma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Continuous"/>
    </xf>
    <xf numFmtId="49" fontId="0" fillId="0" borderId="31" xfId="0" applyNumberFormat="1" applyBorder="1" applyAlignment="1">
      <alignment horizontal="centerContinuous"/>
    </xf>
    <xf numFmtId="200" fontId="1" fillId="0" borderId="37" xfId="0" applyNumberFormat="1" applyFont="1" applyFill="1" applyBorder="1" applyAlignment="1" applyProtection="1">
      <alignment horizontal="right"/>
      <protection locked="0"/>
    </xf>
    <xf numFmtId="0" fontId="6" fillId="0" borderId="37" xfId="0" applyFont="1" applyFill="1" applyBorder="1" applyAlignment="1" applyProtection="1">
      <alignment wrapText="1"/>
      <protection locked="0"/>
    </xf>
    <xf numFmtId="49" fontId="0" fillId="0" borderId="38" xfId="0" applyNumberFormat="1" applyBorder="1" applyAlignment="1">
      <alignment horizontal="center"/>
    </xf>
    <xf numFmtId="0" fontId="7" fillId="0" borderId="45" xfId="0" applyFont="1" applyBorder="1" applyAlignment="1">
      <alignment horizontal="center"/>
    </xf>
    <xf numFmtId="200" fontId="1" fillId="0" borderId="38" xfId="0" applyNumberFormat="1" applyFont="1" applyFill="1" applyBorder="1" applyAlignment="1" applyProtection="1">
      <alignment horizontal="right"/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49" fontId="0" fillId="0" borderId="22" xfId="0" applyNumberFormat="1" applyBorder="1" applyAlignment="1">
      <alignment horizontal="center"/>
    </xf>
    <xf numFmtId="0" fontId="0" fillId="0" borderId="39" xfId="0" applyFont="1" applyBorder="1" applyAlignment="1">
      <alignment horizontal="center"/>
    </xf>
    <xf numFmtId="200" fontId="1" fillId="0" borderId="1" xfId="0" applyNumberFormat="1" applyFont="1" applyFill="1" applyBorder="1" applyAlignment="1" applyProtection="1">
      <alignment horizontal="right"/>
      <protection locked="0"/>
    </xf>
    <xf numFmtId="200" fontId="1" fillId="0" borderId="2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centerContinuous"/>
    </xf>
    <xf numFmtId="181" fontId="0" fillId="0" borderId="0" xfId="0" applyNumberFormat="1" applyFill="1" applyBorder="1" applyAlignment="1" applyProtection="1">
      <alignment horizontal="right"/>
      <protection/>
    </xf>
    <xf numFmtId="49" fontId="0" fillId="0" borderId="44" xfId="0" applyNumberFormat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0" fillId="0" borderId="44" xfId="0" applyNumberFormat="1" applyBorder="1" applyAlignment="1" applyProtection="1">
      <alignment horizontal="center"/>
      <protection/>
    </xf>
    <xf numFmtId="49" fontId="0" fillId="0" borderId="1" xfId="0" applyNumberFormat="1" applyBorder="1" applyAlignment="1">
      <alignment horizontal="center"/>
    </xf>
    <xf numFmtId="49" fontId="0" fillId="0" borderId="18" xfId="0" applyNumberFormat="1" applyFont="1" applyBorder="1" applyAlignment="1" applyProtection="1">
      <alignment wrapText="1"/>
      <protection locked="0"/>
    </xf>
    <xf numFmtId="0" fontId="8" fillId="0" borderId="18" xfId="0" applyFont="1" applyBorder="1" applyAlignment="1" applyProtection="1">
      <alignment wrapText="1"/>
      <protection/>
    </xf>
    <xf numFmtId="0" fontId="0" fillId="0" borderId="18" xfId="0" applyFont="1" applyBorder="1" applyAlignment="1" applyProtection="1">
      <alignment horizontal="center"/>
      <protection/>
    </xf>
    <xf numFmtId="199" fontId="8" fillId="0" borderId="29" xfId="0" applyNumberFormat="1" applyFont="1" applyFill="1" applyBorder="1" applyAlignment="1" applyProtection="1">
      <alignment horizontal="right"/>
      <protection locked="0"/>
    </xf>
    <xf numFmtId="199" fontId="8" fillId="0" borderId="13" xfId="0" applyNumberFormat="1" applyFont="1" applyFill="1" applyBorder="1" applyAlignment="1" applyProtection="1">
      <alignment horizontal="right"/>
      <protection locked="0"/>
    </xf>
    <xf numFmtId="195" fontId="0" fillId="0" borderId="44" xfId="0" applyNumberFormat="1" applyFill="1" applyBorder="1" applyAlignment="1" applyProtection="1">
      <alignment horizontal="right"/>
      <protection/>
    </xf>
    <xf numFmtId="182" fontId="1" fillId="0" borderId="46" xfId="0" applyNumberFormat="1" applyFont="1" applyBorder="1" applyAlignment="1" applyProtection="1">
      <alignment/>
      <protection/>
    </xf>
    <xf numFmtId="182" fontId="1" fillId="0" borderId="47" xfId="0" applyNumberFormat="1" applyFont="1" applyBorder="1" applyAlignment="1" applyProtection="1">
      <alignment/>
      <protection/>
    </xf>
    <xf numFmtId="0" fontId="8" fillId="0" borderId="34" xfId="0" applyFont="1" applyFill="1" applyBorder="1" applyAlignment="1" applyProtection="1">
      <alignment wrapText="1"/>
      <protection/>
    </xf>
    <xf numFmtId="0" fontId="8" fillId="0" borderId="22" xfId="0" applyFont="1" applyBorder="1" applyAlignment="1" applyProtection="1">
      <alignment wrapText="1"/>
      <protection/>
    </xf>
    <xf numFmtId="0" fontId="0" fillId="0" borderId="6" xfId="0" applyFont="1" applyBorder="1" applyAlignment="1" applyProtection="1">
      <alignment horizontal="center"/>
      <protection/>
    </xf>
    <xf numFmtId="199" fontId="8" fillId="0" borderId="1" xfId="0" applyNumberFormat="1" applyFont="1" applyFill="1" applyBorder="1" applyAlignment="1" applyProtection="1">
      <alignment horizontal="right"/>
      <protection locked="0"/>
    </xf>
    <xf numFmtId="199" fontId="8" fillId="0" borderId="20" xfId="0" applyNumberFormat="1" applyFont="1" applyFill="1" applyBorder="1" applyAlignment="1" applyProtection="1">
      <alignment horizontal="right"/>
      <protection locked="0"/>
    </xf>
    <xf numFmtId="180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horizontal="centerContinuous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7" fillId="0" borderId="11" xfId="0" applyNumberFormat="1" applyFont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centerContinuous"/>
      <protection/>
    </xf>
    <xf numFmtId="0" fontId="6" fillId="0" borderId="1" xfId="0" applyFont="1" applyBorder="1" applyAlignment="1" applyProtection="1">
      <alignment horizontal="centerContinuous"/>
      <protection/>
    </xf>
    <xf numFmtId="49" fontId="6" fillId="0" borderId="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8" fillId="0" borderId="15" xfId="0" applyNumberFormat="1" applyFont="1" applyBorder="1" applyAlignment="1" applyProtection="1">
      <alignment horizontal="center"/>
      <protection locked="0"/>
    </xf>
    <xf numFmtId="49" fontId="8" fillId="0" borderId="28" xfId="0" applyNumberFormat="1" applyFont="1" applyBorder="1" applyAlignment="1" applyProtection="1">
      <alignment horizontal="center"/>
      <protection/>
    </xf>
    <xf numFmtId="200" fontId="8" fillId="0" borderId="29" xfId="0" applyNumberFormat="1" applyFont="1" applyFill="1" applyBorder="1" applyAlignment="1" applyProtection="1">
      <alignment horizontal="right"/>
      <protection locked="0"/>
    </xf>
    <xf numFmtId="200" fontId="8" fillId="0" borderId="13" xfId="0" applyNumberFormat="1" applyFont="1" applyFill="1" applyBorder="1" applyAlignment="1" applyProtection="1">
      <alignment horizontal="right"/>
      <protection locked="0"/>
    </xf>
    <xf numFmtId="49" fontId="8" fillId="0" borderId="15" xfId="0" applyNumberFormat="1" applyFont="1" applyBorder="1" applyAlignment="1" applyProtection="1">
      <alignment horizontal="centerContinuous"/>
      <protection locked="0"/>
    </xf>
    <xf numFmtId="49" fontId="8" fillId="0" borderId="31" xfId="0" applyNumberFormat="1" applyFont="1" applyBorder="1" applyAlignment="1" applyProtection="1">
      <alignment horizontal="centerContinuous"/>
      <protection/>
    </xf>
    <xf numFmtId="200" fontId="8" fillId="0" borderId="18" xfId="0" applyNumberFormat="1" applyFont="1" applyFill="1" applyBorder="1" applyAlignment="1" applyProtection="1">
      <alignment horizontal="right"/>
      <protection locked="0"/>
    </xf>
    <xf numFmtId="200" fontId="8" fillId="0" borderId="37" xfId="0" applyNumberFormat="1" applyFont="1" applyFill="1" applyBorder="1" applyAlignment="1" applyProtection="1">
      <alignment horizontal="right"/>
      <protection locked="0"/>
    </xf>
    <xf numFmtId="200" fontId="8" fillId="0" borderId="38" xfId="0" applyNumberFormat="1" applyFont="1" applyFill="1" applyBorder="1" applyAlignment="1" applyProtection="1">
      <alignment horizontal="right"/>
      <protection locked="0"/>
    </xf>
    <xf numFmtId="49" fontId="8" fillId="0" borderId="22" xfId="0" applyNumberFormat="1" applyFont="1" applyBorder="1" applyAlignment="1" applyProtection="1">
      <alignment horizontal="centerContinuous"/>
      <protection locked="0"/>
    </xf>
    <xf numFmtId="49" fontId="8" fillId="0" borderId="39" xfId="0" applyNumberFormat="1" applyFont="1" applyBorder="1" applyAlignment="1" applyProtection="1">
      <alignment horizontal="centerContinuous"/>
      <protection/>
    </xf>
    <xf numFmtId="200" fontId="8" fillId="0" borderId="1" xfId="0" applyNumberFormat="1" applyFont="1" applyFill="1" applyBorder="1" applyAlignment="1" applyProtection="1">
      <alignment horizontal="right"/>
      <protection locked="0"/>
    </xf>
    <xf numFmtId="200" fontId="8" fillId="0" borderId="20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 applyProtection="1">
      <alignment shrinkToFit="1"/>
      <protection/>
    </xf>
    <xf numFmtId="0" fontId="4" fillId="0" borderId="0" xfId="0" applyFont="1" applyAlignment="1">
      <alignment horizontal="left"/>
    </xf>
    <xf numFmtId="0" fontId="6" fillId="0" borderId="7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49" fontId="5" fillId="0" borderId="28" xfId="0" applyNumberFormat="1" applyFont="1" applyBorder="1" applyAlignment="1">
      <alignment horizontal="center"/>
    </xf>
    <xf numFmtId="190" fontId="1" fillId="0" borderId="42" xfId="0" applyNumberFormat="1" applyFont="1" applyBorder="1" applyAlignment="1" applyProtection="1">
      <alignment horizontal="right"/>
      <protection locked="0"/>
    </xf>
    <xf numFmtId="190" fontId="1" fillId="0" borderId="29" xfId="0" applyNumberFormat="1" applyFont="1" applyBorder="1" applyAlignment="1" applyProtection="1">
      <alignment horizontal="right"/>
      <protection locked="0"/>
    </xf>
    <xf numFmtId="190" fontId="1" fillId="0" borderId="13" xfId="0" applyNumberFormat="1" applyFont="1" applyBorder="1" applyAlignment="1" applyProtection="1">
      <alignment horizontal="right"/>
      <protection/>
    </xf>
    <xf numFmtId="0" fontId="1" fillId="0" borderId="15" xfId="0" applyFont="1" applyFill="1" applyBorder="1" applyAlignment="1">
      <alignment horizontal="left" wrapText="1"/>
    </xf>
    <xf numFmtId="49" fontId="1" fillId="0" borderId="31" xfId="0" applyNumberFormat="1" applyFont="1" applyFill="1" applyBorder="1" applyAlignment="1">
      <alignment horizontal="center"/>
    </xf>
    <xf numFmtId="190" fontId="1" fillId="0" borderId="48" xfId="0" applyNumberFormat="1" applyFont="1" applyFill="1" applyBorder="1" applyAlignment="1" applyProtection="1">
      <alignment horizontal="center"/>
      <protection/>
    </xf>
    <xf numFmtId="190" fontId="1" fillId="0" borderId="18" xfId="0" applyNumberFormat="1" applyFont="1" applyFill="1" applyBorder="1" applyAlignment="1" applyProtection="1">
      <alignment horizontal="center"/>
      <protection/>
    </xf>
    <xf numFmtId="190" fontId="1" fillId="0" borderId="18" xfId="0" applyNumberFormat="1" applyFont="1" applyFill="1" applyBorder="1" applyAlignment="1" applyProtection="1">
      <alignment horizontal="right"/>
      <protection locked="0"/>
    </xf>
    <xf numFmtId="190" fontId="1" fillId="0" borderId="17" xfId="0" applyNumberFormat="1" applyFont="1" applyBorder="1" applyAlignment="1" applyProtection="1">
      <alignment horizontal="right"/>
      <protection/>
    </xf>
    <xf numFmtId="0" fontId="1" fillId="0" borderId="15" xfId="0" applyFont="1" applyBorder="1" applyAlignment="1">
      <alignment wrapText="1"/>
    </xf>
    <xf numFmtId="49" fontId="1" fillId="0" borderId="31" xfId="0" applyNumberFormat="1" applyFont="1" applyBorder="1" applyAlignment="1">
      <alignment horizontal="center"/>
    </xf>
    <xf numFmtId="190" fontId="1" fillId="0" borderId="18" xfId="0" applyNumberFormat="1" applyFont="1" applyBorder="1" applyAlignment="1" applyProtection="1">
      <alignment horizontal="right"/>
      <protection locked="0"/>
    </xf>
    <xf numFmtId="0" fontId="5" fillId="0" borderId="15" xfId="0" applyFont="1" applyBorder="1" applyAlignment="1">
      <alignment horizontal="left" wrapText="1"/>
    </xf>
    <xf numFmtId="49" fontId="5" fillId="0" borderId="31" xfId="0" applyNumberFormat="1" applyFont="1" applyBorder="1" applyAlignment="1">
      <alignment horizontal="center"/>
    </xf>
    <xf numFmtId="190" fontId="1" fillId="0" borderId="48" xfId="0" applyNumberFormat="1" applyFont="1" applyBorder="1" applyAlignment="1" applyProtection="1">
      <alignment horizontal="right"/>
      <protection/>
    </xf>
    <xf numFmtId="0" fontId="14" fillId="0" borderId="15" xfId="0" applyFont="1" applyBorder="1" applyAlignment="1">
      <alignment wrapText="1"/>
    </xf>
    <xf numFmtId="190" fontId="1" fillId="0" borderId="48" xfId="0" applyNumberFormat="1" applyFont="1" applyBorder="1" applyAlignment="1" applyProtection="1">
      <alignment horizontal="right"/>
      <protection locked="0"/>
    </xf>
    <xf numFmtId="190" fontId="1" fillId="0" borderId="18" xfId="0" applyNumberFormat="1" applyFont="1" applyBorder="1" applyAlignment="1" applyProtection="1">
      <alignment horizontal="right"/>
      <protection/>
    </xf>
    <xf numFmtId="190" fontId="1" fillId="0" borderId="40" xfId="0" applyNumberFormat="1" applyFont="1" applyBorder="1" applyAlignment="1" applyProtection="1">
      <alignment horizontal="right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1" fillId="0" borderId="11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vertical="center" wrapText="1"/>
    </xf>
    <xf numFmtId="49" fontId="5" fillId="0" borderId="31" xfId="0" applyNumberFormat="1" applyFont="1" applyBorder="1" applyAlignment="1">
      <alignment horizontal="center" vertical="center"/>
    </xf>
    <xf numFmtId="190" fontId="1" fillId="0" borderId="48" xfId="0" applyNumberFormat="1" applyFont="1" applyFill="1" applyBorder="1" applyAlignment="1" applyProtection="1">
      <alignment horizontal="right"/>
      <protection/>
    </xf>
    <xf numFmtId="190" fontId="1" fillId="0" borderId="48" xfId="0" applyNumberFormat="1" applyFont="1" applyFill="1" applyBorder="1" applyAlignment="1" applyProtection="1">
      <alignment horizontal="right"/>
      <protection locked="0"/>
    </xf>
    <xf numFmtId="190" fontId="1" fillId="0" borderId="40" xfId="0" applyNumberFormat="1" applyFont="1" applyFill="1" applyBorder="1" applyAlignment="1" applyProtection="1">
      <alignment horizontal="right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190" fontId="1" fillId="0" borderId="49" xfId="0" applyNumberFormat="1" applyFont="1" applyFill="1" applyBorder="1" applyAlignment="1" applyProtection="1">
      <alignment horizontal="center"/>
      <protection/>
    </xf>
    <xf numFmtId="190" fontId="1" fillId="0" borderId="37" xfId="0" applyNumberFormat="1" applyFont="1" applyBorder="1" applyAlignment="1" applyProtection="1">
      <alignment horizontal="right"/>
      <protection locked="0"/>
    </xf>
    <xf numFmtId="0" fontId="6" fillId="0" borderId="15" xfId="0" applyFont="1" applyBorder="1" applyAlignment="1">
      <alignment horizontal="center" wrapText="1"/>
    </xf>
    <xf numFmtId="190" fontId="1" fillId="0" borderId="49" xfId="0" applyNumberFormat="1" applyFont="1" applyBorder="1" applyAlignment="1" applyProtection="1">
      <alignment horizontal="right"/>
      <protection/>
    </xf>
    <xf numFmtId="190" fontId="1" fillId="0" borderId="37" xfId="0" applyNumberFormat="1" applyFont="1" applyBorder="1" applyAlignment="1" applyProtection="1">
      <alignment horizontal="right"/>
      <protection/>
    </xf>
    <xf numFmtId="190" fontId="1" fillId="0" borderId="38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/>
    </xf>
    <xf numFmtId="190" fontId="1" fillId="0" borderId="50" xfId="0" applyNumberFormat="1" applyFont="1" applyBorder="1" applyAlignment="1" applyProtection="1">
      <alignment horizontal="right"/>
      <protection locked="0"/>
    </xf>
    <xf numFmtId="190" fontId="1" fillId="0" borderId="1" xfId="0" applyNumberFormat="1" applyFont="1" applyBorder="1" applyAlignment="1" applyProtection="1">
      <alignment horizontal="right"/>
      <protection locked="0"/>
    </xf>
    <xf numFmtId="190" fontId="1" fillId="0" borderId="50" xfId="0" applyNumberFormat="1" applyFont="1" applyFill="1" applyBorder="1" applyAlignment="1" applyProtection="1">
      <alignment horizontal="center"/>
      <protection/>
    </xf>
    <xf numFmtId="190" fontId="1" fillId="0" borderId="20" xfId="0" applyNumberFormat="1" applyFont="1" applyBorder="1" applyAlignment="1" applyProtection="1">
      <alignment horizontal="right"/>
      <protection/>
    </xf>
    <xf numFmtId="0" fontId="14" fillId="0" borderId="15" xfId="0" applyFont="1" applyBorder="1" applyAlignment="1">
      <alignment horizontal="center" wrapText="1"/>
    </xf>
    <xf numFmtId="190" fontId="1" fillId="0" borderId="49" xfId="0" applyNumberFormat="1" applyFont="1" applyBorder="1" applyAlignment="1" applyProtection="1">
      <alignment horizontal="right"/>
      <protection locked="0"/>
    </xf>
    <xf numFmtId="0" fontId="5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49" fontId="5" fillId="0" borderId="39" xfId="0" applyNumberFormat="1" applyFont="1" applyBorder="1" applyAlignment="1">
      <alignment horizontal="center"/>
    </xf>
    <xf numFmtId="190" fontId="1" fillId="0" borderId="5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 wrapText="1"/>
    </xf>
    <xf numFmtId="0" fontId="7" fillId="0" borderId="5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Continuous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0" fillId="0" borderId="52" xfId="0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190" fontId="1" fillId="0" borderId="29" xfId="0" applyNumberFormat="1" applyFont="1" applyBorder="1" applyAlignment="1" applyProtection="1">
      <alignment horizontal="right"/>
      <protection locked="0"/>
    </xf>
    <xf numFmtId="191" fontId="1" fillId="0" borderId="53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center"/>
    </xf>
    <xf numFmtId="0" fontId="8" fillId="0" borderId="44" xfId="0" applyFont="1" applyFill="1" applyBorder="1" applyAlignment="1">
      <alignment wrapText="1"/>
    </xf>
    <xf numFmtId="0" fontId="0" fillId="0" borderId="14" xfId="0" applyBorder="1" applyAlignment="1">
      <alignment wrapText="1"/>
    </xf>
    <xf numFmtId="49" fontId="1" fillId="0" borderId="16" xfId="0" applyNumberFormat="1" applyFont="1" applyBorder="1" applyAlignment="1">
      <alignment horizontal="center"/>
    </xf>
    <xf numFmtId="190" fontId="1" fillId="0" borderId="18" xfId="0" applyNumberFormat="1" applyFont="1" applyBorder="1" applyAlignment="1" applyProtection="1">
      <alignment horizontal="right"/>
      <protection locked="0"/>
    </xf>
    <xf numFmtId="191" fontId="1" fillId="0" borderId="8" xfId="0" applyNumberFormat="1" applyFont="1" applyBorder="1" applyAlignment="1" applyProtection="1">
      <alignment horizontal="right"/>
      <protection locked="0"/>
    </xf>
    <xf numFmtId="0" fontId="6" fillId="0" borderId="44" xfId="0" applyFont="1" applyFill="1" applyBorder="1" applyAlignment="1">
      <alignment wrapText="1"/>
    </xf>
    <xf numFmtId="190" fontId="1" fillId="0" borderId="37" xfId="0" applyNumberFormat="1" applyFont="1" applyBorder="1" applyAlignment="1" applyProtection="1">
      <alignment horizontal="right"/>
      <protection locked="0"/>
    </xf>
    <xf numFmtId="191" fontId="1" fillId="0" borderId="54" xfId="0" applyNumberFormat="1" applyFont="1" applyBorder="1" applyAlignment="1" applyProtection="1">
      <alignment horizontal="right"/>
      <protection locked="0"/>
    </xf>
    <xf numFmtId="190" fontId="1" fillId="0" borderId="50" xfId="0" applyNumberFormat="1" applyFont="1" applyFill="1" applyBorder="1" applyAlignment="1" applyProtection="1">
      <alignment horizontal="right"/>
      <protection locked="0"/>
    </xf>
    <xf numFmtId="190" fontId="1" fillId="0" borderId="1" xfId="0" applyNumberFormat="1" applyFont="1" applyFill="1" applyBorder="1" applyAlignment="1" applyProtection="1">
      <alignment horizontal="right"/>
      <protection locked="0"/>
    </xf>
    <xf numFmtId="191" fontId="1" fillId="0" borderId="55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>
      <alignment/>
    </xf>
    <xf numFmtId="0" fontId="1" fillId="0" borderId="44" xfId="0" applyNumberFormat="1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190" fontId="1" fillId="0" borderId="18" xfId="0" applyNumberFormat="1" applyFont="1" applyFill="1" applyBorder="1" applyAlignment="1" applyProtection="1">
      <alignment horizontal="right"/>
      <protection locked="0"/>
    </xf>
    <xf numFmtId="191" fontId="1" fillId="0" borderId="8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left"/>
    </xf>
    <xf numFmtId="0" fontId="0" fillId="0" borderId="14" xfId="0" applyFill="1" applyBorder="1" applyAlignment="1">
      <alignment wrapText="1"/>
    </xf>
    <xf numFmtId="49" fontId="1" fillId="0" borderId="14" xfId="0" applyNumberFormat="1" applyFont="1" applyFill="1" applyBorder="1" applyAlignment="1">
      <alignment horizontal="center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191" fontId="1" fillId="0" borderId="56" xfId="0" applyNumberFormat="1" applyFont="1" applyFill="1" applyBorder="1" applyAlignment="1" applyProtection="1">
      <alignment horizontal="right"/>
      <protection locked="0"/>
    </xf>
    <xf numFmtId="190" fontId="1" fillId="0" borderId="17" xfId="0" applyNumberFormat="1" applyFont="1" applyFill="1" applyBorder="1" applyAlignment="1" applyProtection="1">
      <alignment horizontal="right"/>
      <protection/>
    </xf>
    <xf numFmtId="0" fontId="0" fillId="0" borderId="14" xfId="0" applyFill="1" applyBorder="1" applyAlignment="1">
      <alignment/>
    </xf>
    <xf numFmtId="191" fontId="1" fillId="0" borderId="48" xfId="0" applyNumberFormat="1" applyFont="1" applyFill="1" applyBorder="1" applyAlignment="1" applyProtection="1">
      <alignment horizontal="right"/>
      <protection locked="0"/>
    </xf>
    <xf numFmtId="190" fontId="1" fillId="0" borderId="11" xfId="0" applyNumberFormat="1" applyFont="1" applyFill="1" applyBorder="1" applyAlignment="1" applyProtection="1">
      <alignment horizontal="right"/>
      <protection/>
    </xf>
    <xf numFmtId="190" fontId="1" fillId="0" borderId="19" xfId="0" applyNumberFormat="1" applyFont="1" applyFill="1" applyBorder="1" applyAlignment="1" applyProtection="1">
      <alignment horizontal="right"/>
      <protection locked="0"/>
    </xf>
    <xf numFmtId="190" fontId="1" fillId="0" borderId="21" xfId="0" applyNumberFormat="1" applyFont="1" applyFill="1" applyBorder="1" applyAlignment="1" applyProtection="1">
      <alignment horizontal="right"/>
      <protection locked="0"/>
    </xf>
    <xf numFmtId="191" fontId="1" fillId="0" borderId="6" xfId="0" applyNumberFormat="1" applyFont="1" applyFill="1" applyBorder="1" applyAlignment="1" applyProtection="1">
      <alignment horizontal="right"/>
      <protection locked="0"/>
    </xf>
    <xf numFmtId="0" fontId="8" fillId="0" borderId="34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91" fontId="1" fillId="0" borderId="18" xfId="0" applyNumberFormat="1" applyFont="1" applyFill="1" applyBorder="1" applyAlignment="1" applyProtection="1">
      <alignment horizontal="right"/>
      <protection locked="0"/>
    </xf>
    <xf numFmtId="0" fontId="0" fillId="0" borderId="21" xfId="0" applyFill="1" applyBorder="1" applyAlignment="1">
      <alignment/>
    </xf>
    <xf numFmtId="49" fontId="1" fillId="0" borderId="21" xfId="0" applyNumberFormat="1" applyFont="1" applyFill="1" applyBorder="1" applyAlignment="1">
      <alignment horizontal="center"/>
    </xf>
    <xf numFmtId="190" fontId="1" fillId="0" borderId="22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190" fontId="1" fillId="0" borderId="0" xfId="0" applyNumberFormat="1" applyFont="1" applyBorder="1" applyAlignment="1" applyProtection="1">
      <alignment horizontal="right"/>
      <protection locked="0"/>
    </xf>
    <xf numFmtId="190" fontId="1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190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Border="1" applyAlignment="1">
      <alignment/>
    </xf>
    <xf numFmtId="49" fontId="7" fillId="0" borderId="0" xfId="0" applyNumberFormat="1" applyFont="1" applyBorder="1" applyAlignment="1" applyProtection="1">
      <alignment wrapText="1"/>
      <protection locked="0"/>
    </xf>
    <xf numFmtId="0" fontId="16" fillId="0" borderId="57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16" fillId="0" borderId="3" xfId="0" applyFont="1" applyBorder="1" applyAlignment="1">
      <alignment horizontal="center" wrapText="1"/>
    </xf>
    <xf numFmtId="0" fontId="6" fillId="0" borderId="45" xfId="0" applyNumberFormat="1" applyFont="1" applyBorder="1" applyAlignment="1">
      <alignment horizontal="center"/>
    </xf>
    <xf numFmtId="190" fontId="1" fillId="0" borderId="59" xfId="0" applyNumberFormat="1" applyFont="1" applyBorder="1" applyAlignment="1" applyProtection="1">
      <alignment horizontal="right"/>
      <protection locked="0"/>
    </xf>
    <xf numFmtId="190" fontId="1" fillId="0" borderId="38" xfId="0" applyNumberFormat="1" applyFont="1" applyFill="1" applyBorder="1" applyAlignment="1" applyProtection="1">
      <alignment horizontal="right"/>
      <protection locked="0"/>
    </xf>
    <xf numFmtId="0" fontId="17" fillId="0" borderId="60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/>
    </xf>
    <xf numFmtId="190" fontId="1" fillId="0" borderId="9" xfId="0" applyNumberFormat="1" applyFont="1" applyFill="1" applyBorder="1" applyAlignment="1" applyProtection="1">
      <alignment horizontal="right"/>
      <protection/>
    </xf>
    <xf numFmtId="190" fontId="1" fillId="0" borderId="17" xfId="0" applyNumberFormat="1" applyFont="1" applyBorder="1" applyAlignment="1" applyProtection="1">
      <alignment horizontal="right"/>
      <protection/>
    </xf>
    <xf numFmtId="0" fontId="20" fillId="0" borderId="60" xfId="0" applyFont="1" applyBorder="1" applyAlignment="1">
      <alignment horizontal="center" wrapText="1"/>
    </xf>
    <xf numFmtId="0" fontId="8" fillId="0" borderId="7" xfId="0" applyNumberFormat="1" applyFont="1" applyBorder="1" applyAlignment="1">
      <alignment horizontal="center"/>
    </xf>
    <xf numFmtId="190" fontId="1" fillId="0" borderId="9" xfId="0" applyNumberFormat="1" applyFont="1" applyBorder="1" applyAlignment="1" applyProtection="1">
      <alignment horizontal="right"/>
      <protection locked="0"/>
    </xf>
    <xf numFmtId="190" fontId="1" fillId="0" borderId="17" xfId="0" applyNumberFormat="1" applyFont="1" applyFill="1" applyBorder="1" applyAlignment="1" applyProtection="1">
      <alignment horizontal="right"/>
      <protection locked="0"/>
    </xf>
    <xf numFmtId="49" fontId="8" fillId="0" borderId="7" xfId="0" applyNumberFormat="1" applyFont="1" applyBorder="1" applyAlignment="1">
      <alignment horizontal="center"/>
    </xf>
    <xf numFmtId="190" fontId="1" fillId="0" borderId="9" xfId="0" applyNumberFormat="1" applyFont="1" applyFill="1" applyBorder="1" applyAlignment="1" applyProtection="1">
      <alignment horizontal="right"/>
      <protection locked="0"/>
    </xf>
    <xf numFmtId="0" fontId="16" fillId="0" borderId="60" xfId="0" applyFont="1" applyBorder="1" applyAlignment="1">
      <alignment horizontal="center" wrapText="1"/>
    </xf>
    <xf numFmtId="0" fontId="6" fillId="0" borderId="7" xfId="0" applyNumberFormat="1" applyFont="1" applyBorder="1" applyAlignment="1">
      <alignment horizontal="center"/>
    </xf>
    <xf numFmtId="191" fontId="1" fillId="0" borderId="9" xfId="0" applyNumberFormat="1" applyFont="1" applyFill="1" applyBorder="1" applyAlignment="1" applyProtection="1">
      <alignment horizontal="right"/>
      <protection/>
    </xf>
    <xf numFmtId="191" fontId="1" fillId="0" borderId="17" xfId="0" applyNumberFormat="1" applyFont="1" applyFill="1" applyBorder="1" applyAlignment="1" applyProtection="1">
      <alignment horizontal="right"/>
      <protection/>
    </xf>
    <xf numFmtId="191" fontId="1" fillId="0" borderId="9" xfId="0" applyNumberFormat="1" applyFont="1" applyFill="1" applyBorder="1" applyAlignment="1" applyProtection="1">
      <alignment horizontal="right"/>
      <protection locked="0"/>
    </xf>
    <xf numFmtId="191" fontId="1" fillId="0" borderId="17" xfId="0" applyNumberFormat="1" applyFont="1" applyFill="1" applyBorder="1" applyAlignment="1" applyProtection="1">
      <alignment horizontal="right"/>
      <protection locked="0"/>
    </xf>
    <xf numFmtId="0" fontId="20" fillId="0" borderId="60" xfId="0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190" fontId="1" fillId="0" borderId="17" xfId="0" applyNumberFormat="1" applyFont="1" applyBorder="1" applyAlignment="1" applyProtection="1">
      <alignment horizontal="right"/>
      <protection locked="0"/>
    </xf>
    <xf numFmtId="0" fontId="20" fillId="0" borderId="5" xfId="0" applyFont="1" applyBorder="1" applyAlignment="1">
      <alignment horizontal="center" wrapText="1"/>
    </xf>
    <xf numFmtId="0" fontId="8" fillId="0" borderId="61" xfId="0" applyNumberFormat="1" applyFont="1" applyBorder="1" applyAlignment="1">
      <alignment horizontal="center"/>
    </xf>
    <xf numFmtId="190" fontId="1" fillId="0" borderId="62" xfId="0" applyNumberFormat="1" applyFont="1" applyBorder="1" applyAlignment="1" applyProtection="1">
      <alignment horizontal="right"/>
      <protection locked="0"/>
    </xf>
    <xf numFmtId="190" fontId="1" fillId="0" borderId="20" xfId="0" applyNumberFormat="1" applyFont="1" applyFill="1" applyBorder="1" applyAlignment="1" applyProtection="1">
      <alignment horizontal="right"/>
      <protection locked="0"/>
    </xf>
    <xf numFmtId="0" fontId="17" fillId="0" borderId="3" xfId="0" applyFont="1" applyFill="1" applyBorder="1" applyAlignment="1">
      <alignment horizontal="center" vertical="center" wrapText="1"/>
    </xf>
    <xf numFmtId="191" fontId="1" fillId="0" borderId="59" xfId="0" applyNumberFormat="1" applyFont="1" applyFill="1" applyBorder="1" applyAlignment="1" applyProtection="1">
      <alignment horizontal="right"/>
      <protection/>
    </xf>
    <xf numFmtId="191" fontId="1" fillId="0" borderId="38" xfId="0" applyNumberFormat="1" applyFont="1" applyFill="1" applyBorder="1" applyAlignment="1" applyProtection="1">
      <alignment horizontal="right"/>
      <protection/>
    </xf>
    <xf numFmtId="0" fontId="22" fillId="0" borderId="60" xfId="0" applyFont="1" applyBorder="1" applyAlignment="1">
      <alignment horizontal="center" wrapText="1"/>
    </xf>
    <xf numFmtId="190" fontId="1" fillId="0" borderId="9" xfId="0" applyNumberFormat="1" applyFont="1" applyFill="1" applyBorder="1" applyAlignment="1" applyProtection="1">
      <alignment horizontal="right"/>
      <protection/>
    </xf>
    <xf numFmtId="0" fontId="16" fillId="0" borderId="60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/>
    </xf>
    <xf numFmtId="0" fontId="22" fillId="0" borderId="60" xfId="0" applyFont="1" applyFill="1" applyBorder="1" applyAlignment="1">
      <alignment horizontal="center" wrapText="1"/>
    </xf>
    <xf numFmtId="0" fontId="20" fillId="0" borderId="60" xfId="0" applyFont="1" applyBorder="1" applyAlignment="1">
      <alignment horizontal="center" vertical="top" wrapText="1"/>
    </xf>
    <xf numFmtId="190" fontId="1" fillId="0" borderId="9" xfId="0" applyNumberFormat="1" applyFont="1" applyBorder="1" applyAlignment="1" applyProtection="1">
      <alignment horizontal="right"/>
      <protection/>
    </xf>
    <xf numFmtId="0" fontId="20" fillId="0" borderId="5" xfId="0" applyFont="1" applyFill="1" applyBorder="1" applyAlignment="1">
      <alignment horizontal="center" vertical="center" wrapText="1"/>
    </xf>
    <xf numFmtId="0" fontId="8" fillId="0" borderId="61" xfId="0" applyNumberFormat="1" applyFont="1" applyBorder="1" applyAlignment="1">
      <alignment horizontal="center" vertical="center"/>
    </xf>
    <xf numFmtId="190" fontId="1" fillId="0" borderId="62" xfId="0" applyNumberFormat="1" applyFont="1" applyBorder="1" applyAlignment="1" applyProtection="1">
      <alignment horizontal="right"/>
      <protection locked="0"/>
    </xf>
    <xf numFmtId="190" fontId="1" fillId="0" borderId="2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49" fontId="0" fillId="0" borderId="0" xfId="0" applyNumberFormat="1" applyFill="1" applyBorder="1" applyAlignment="1" applyProtection="1">
      <alignment horizontal="right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0" fillId="0" borderId="54" xfId="0" applyFont="1" applyBorder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6" fillId="0" borderId="51" xfId="0" applyFont="1" applyBorder="1" applyAlignment="1">
      <alignment horizontal="centerContinuous"/>
    </xf>
    <xf numFmtId="49" fontId="0" fillId="0" borderId="63" xfId="0" applyNumberFormat="1" applyBorder="1" applyAlignment="1" applyProtection="1">
      <alignment horizontal="center" wrapText="1"/>
      <protection/>
    </xf>
    <xf numFmtId="0" fontId="7" fillId="0" borderId="29" xfId="0" applyFont="1" applyBorder="1" applyAlignment="1" applyProtection="1">
      <alignment horizontal="center"/>
      <protection/>
    </xf>
    <xf numFmtId="190" fontId="1" fillId="0" borderId="29" xfId="0" applyNumberFormat="1" applyFont="1" applyFill="1" applyBorder="1" applyAlignment="1" applyProtection="1">
      <alignment horizontal="right"/>
      <protection/>
    </xf>
    <xf numFmtId="191" fontId="1" fillId="0" borderId="29" xfId="0" applyNumberFormat="1" applyFont="1" applyFill="1" applyBorder="1" applyAlignment="1" applyProtection="1">
      <alignment horizontal="right"/>
      <protection/>
    </xf>
    <xf numFmtId="190" fontId="1" fillId="0" borderId="13" xfId="0" applyNumberFormat="1" applyFont="1" applyFill="1" applyBorder="1" applyAlignment="1" applyProtection="1">
      <alignment horizontal="right"/>
      <protection/>
    </xf>
    <xf numFmtId="49" fontId="0" fillId="0" borderId="7" xfId="0" applyNumberFormat="1" applyBorder="1" applyAlignment="1" applyProtection="1">
      <alignment horizontal="center" wrapText="1"/>
      <protection/>
    </xf>
    <xf numFmtId="0" fontId="0" fillId="0" borderId="0" xfId="22" applyAlignment="1">
      <alignment horizontal="left" vertical="center" shrinkToFit="1"/>
      <protection/>
    </xf>
    <xf numFmtId="0" fontId="0" fillId="0" borderId="18" xfId="0" applyBorder="1" applyAlignment="1" applyProtection="1">
      <alignment horizontal="center"/>
      <protection/>
    </xf>
    <xf numFmtId="49" fontId="0" fillId="0" borderId="7" xfId="0" applyNumberFormat="1" applyBorder="1" applyAlignment="1" applyProtection="1">
      <alignment horizontal="center"/>
      <protection/>
    </xf>
    <xf numFmtId="49" fontId="0" fillId="0" borderId="18" xfId="0" applyNumberFormat="1" applyBorder="1" applyAlignment="1" applyProtection="1">
      <alignment horizontal="center"/>
      <protection/>
    </xf>
    <xf numFmtId="49" fontId="0" fillId="0" borderId="61" xfId="0" applyNumberFormat="1" applyBorder="1" applyAlignment="1" applyProtection="1">
      <alignment horizontal="center"/>
      <protection/>
    </xf>
    <xf numFmtId="190" fontId="1" fillId="0" borderId="1" xfId="0" applyNumberFormat="1" applyFont="1" applyFill="1" applyBorder="1" applyAlignment="1" applyProtection="1">
      <alignment horizontal="right"/>
      <protection/>
    </xf>
    <xf numFmtId="191" fontId="1" fillId="0" borderId="1" xfId="0" applyNumberFormat="1" applyFont="1" applyFill="1" applyBorder="1" applyAlignment="1" applyProtection="1">
      <alignment horizontal="right"/>
      <protection/>
    </xf>
    <xf numFmtId="190" fontId="1" fillId="0" borderId="20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vertical="center" wrapText="1"/>
    </xf>
    <xf numFmtId="49" fontId="0" fillId="0" borderId="63" xfId="0" applyNumberFormat="1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189" fontId="1" fillId="0" borderId="0" xfId="0" applyNumberFormat="1" applyFont="1" applyFill="1" applyBorder="1" applyAlignment="1" applyProtection="1">
      <alignment horizontal="right"/>
      <protection locked="0"/>
    </xf>
    <xf numFmtId="188" fontId="1" fillId="0" borderId="0" xfId="0" applyNumberFormat="1" applyFont="1" applyFill="1" applyBorder="1" applyAlignment="1" applyProtection="1">
      <alignment horizontal="right"/>
      <protection/>
    </xf>
    <xf numFmtId="49" fontId="7" fillId="0" borderId="7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190" fontId="1" fillId="0" borderId="27" xfId="0" applyNumberFormat="1" applyFont="1" applyFill="1" applyBorder="1" applyAlignment="1" applyProtection="1">
      <alignment horizontal="right"/>
      <protection locked="0"/>
    </xf>
    <xf numFmtId="190" fontId="1" fillId="0" borderId="11" xfId="0" applyNumberFormat="1" applyFont="1" applyFill="1" applyBorder="1" applyAlignment="1" applyProtection="1">
      <alignment horizontal="right"/>
      <protection locked="0"/>
    </xf>
    <xf numFmtId="49" fontId="7" fillId="0" borderId="61" xfId="0" applyNumberFormat="1" applyFont="1" applyBorder="1" applyAlignment="1">
      <alignment horizontal="center" wrapText="1"/>
    </xf>
    <xf numFmtId="190" fontId="1" fillId="0" borderId="20" xfId="0" applyNumberFormat="1" applyFont="1" applyFill="1" applyBorder="1" applyAlignment="1" applyProtection="1">
      <alignment horizontal="right"/>
      <protection locked="0"/>
    </xf>
    <xf numFmtId="188" fontId="1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 wrapText="1"/>
      <protection/>
    </xf>
    <xf numFmtId="49" fontId="12" fillId="0" borderId="0" xfId="0" applyNumberFormat="1" applyFont="1" applyFill="1" applyBorder="1" applyAlignment="1" applyProtection="1">
      <alignment horizontal="left"/>
      <protection/>
    </xf>
    <xf numFmtId="188" fontId="1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Border="1" applyAlignment="1">
      <alignment/>
    </xf>
    <xf numFmtId="49" fontId="0" fillId="0" borderId="63" xfId="0" applyNumberFormat="1" applyBorder="1" applyAlignment="1">
      <alignment horizontal="center" wrapText="1"/>
    </xf>
    <xf numFmtId="49" fontId="0" fillId="0" borderId="29" xfId="0" applyNumberFormat="1" applyBorder="1" applyAlignment="1">
      <alignment horizontal="center"/>
    </xf>
    <xf numFmtId="190" fontId="1" fillId="0" borderId="29" xfId="0" applyNumberFormat="1" applyFont="1" applyFill="1" applyBorder="1" applyAlignment="1" applyProtection="1">
      <alignment horizontal="right"/>
      <protection locked="0"/>
    </xf>
    <xf numFmtId="191" fontId="1" fillId="0" borderId="29" xfId="0" applyNumberFormat="1" applyFont="1" applyFill="1" applyBorder="1" applyAlignment="1" applyProtection="1">
      <alignment horizontal="right"/>
      <protection locked="0"/>
    </xf>
    <xf numFmtId="49" fontId="0" fillId="0" borderId="7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/>
    </xf>
    <xf numFmtId="49" fontId="0" fillId="0" borderId="61" xfId="0" applyNumberForma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wrapText="1"/>
    </xf>
    <xf numFmtId="0" fontId="7" fillId="0" borderId="53" xfId="0" applyFont="1" applyBorder="1" applyAlignment="1">
      <alignment horizontal="center" wrapText="1"/>
    </xf>
    <xf numFmtId="49" fontId="0" fillId="0" borderId="53" xfId="0" applyNumberFormat="1" applyBorder="1" applyAlignment="1">
      <alignment horizontal="center"/>
    </xf>
    <xf numFmtId="188" fontId="1" fillId="0" borderId="53" xfId="0" applyNumberFormat="1" applyFont="1" applyFill="1" applyBorder="1" applyAlignment="1" applyProtection="1">
      <alignment horizontal="center"/>
      <protection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190" fontId="1" fillId="0" borderId="17" xfId="0" applyNumberFormat="1" applyFont="1" applyFill="1" applyBorder="1" applyAlignment="1" applyProtection="1">
      <alignment horizontal="right"/>
      <protection locked="0"/>
    </xf>
    <xf numFmtId="49" fontId="0" fillId="0" borderId="7" xfId="0" applyNumberFormat="1" applyBorder="1" applyAlignment="1">
      <alignment/>
    </xf>
    <xf numFmtId="49" fontId="0" fillId="0" borderId="51" xfId="0" applyNumberFormat="1" applyBorder="1" applyAlignment="1">
      <alignment/>
    </xf>
    <xf numFmtId="49" fontId="0" fillId="0" borderId="61" xfId="0" applyNumberFormat="1" applyBorder="1" applyAlignment="1">
      <alignment wrapText="1"/>
    </xf>
    <xf numFmtId="49" fontId="0" fillId="0" borderId="63" xfId="0" applyNumberFormat="1" applyBorder="1" applyAlignment="1">
      <alignment/>
    </xf>
    <xf numFmtId="49" fontId="7" fillId="0" borderId="29" xfId="0" applyNumberFormat="1" applyFont="1" applyBorder="1" applyAlignment="1">
      <alignment horizontal="center"/>
    </xf>
    <xf numFmtId="49" fontId="0" fillId="0" borderId="7" xfId="0" applyNumberFormat="1" applyBorder="1" applyAlignment="1">
      <alignment wrapText="1"/>
    </xf>
    <xf numFmtId="0" fontId="0" fillId="0" borderId="18" xfId="0" applyBorder="1" applyAlignment="1">
      <alignment horizontal="center"/>
    </xf>
    <xf numFmtId="49" fontId="7" fillId="0" borderId="7" xfId="0" applyNumberFormat="1" applyFont="1" applyBorder="1" applyAlignment="1">
      <alignment wrapText="1"/>
    </xf>
    <xf numFmtId="49" fontId="0" fillId="0" borderId="61" xfId="0" applyNumberFormat="1" applyBorder="1" applyAlignment="1">
      <alignment/>
    </xf>
    <xf numFmtId="0" fontId="0" fillId="0" borderId="0" xfId="0" applyBorder="1" applyAlignment="1">
      <alignment horizontal="center"/>
    </xf>
    <xf numFmtId="49" fontId="7" fillId="0" borderId="63" xfId="0" applyNumberFormat="1" applyFont="1" applyBorder="1" applyAlignment="1">
      <alignment horizontal="center" wrapText="1"/>
    </xf>
    <xf numFmtId="190" fontId="1" fillId="0" borderId="13" xfId="0" applyNumberFormat="1" applyFont="1" applyFill="1" applyBorder="1" applyAlignment="1" applyProtection="1">
      <alignment horizontal="center"/>
      <protection/>
    </xf>
    <xf numFmtId="190" fontId="1" fillId="0" borderId="17" xfId="0" applyNumberFormat="1" applyFont="1" applyFill="1" applyBorder="1" applyAlignment="1" applyProtection="1">
      <alignment horizontal="center"/>
      <protection/>
    </xf>
    <xf numFmtId="49" fontId="7" fillId="0" borderId="18" xfId="0" applyNumberFormat="1" applyFont="1" applyBorder="1" applyAlignment="1">
      <alignment horizontal="center"/>
    </xf>
    <xf numFmtId="190" fontId="1" fillId="0" borderId="18" xfId="0" applyNumberFormat="1" applyFont="1" applyFill="1" applyBorder="1" applyAlignment="1" applyProtection="1">
      <alignment horizontal="right"/>
      <protection/>
    </xf>
    <xf numFmtId="49" fontId="8" fillId="0" borderId="7" xfId="0" applyNumberFormat="1" applyFont="1" applyBorder="1" applyAlignment="1">
      <alignment horizontal="center" wrapText="1"/>
    </xf>
    <xf numFmtId="181" fontId="1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Border="1" applyAlignment="1">
      <alignment horizontal="center" wrapText="1"/>
    </xf>
    <xf numFmtId="190" fontId="1" fillId="0" borderId="18" xfId="0" applyNumberFormat="1" applyFont="1" applyFill="1" applyBorder="1" applyAlignment="1" applyProtection="1">
      <alignment horizontal="right" wrapText="1"/>
      <protection locked="0"/>
    </xf>
    <xf numFmtId="190" fontId="1" fillId="0" borderId="17" xfId="0" applyNumberFormat="1" applyFont="1" applyFill="1" applyBorder="1" applyAlignment="1" applyProtection="1">
      <alignment horizontal="right" wrapText="1"/>
      <protection locked="0"/>
    </xf>
    <xf numFmtId="49" fontId="0" fillId="0" borderId="0" xfId="0" applyNumberFormat="1" applyBorder="1" applyAlignment="1">
      <alignment vertical="center"/>
    </xf>
    <xf numFmtId="0" fontId="0" fillId="0" borderId="64" xfId="0" applyFont="1" applyFill="1" applyBorder="1" applyAlignment="1">
      <alignment horizontal="left" vertical="top" wrapText="1"/>
    </xf>
    <xf numFmtId="49" fontId="8" fillId="0" borderId="6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90" fontId="1" fillId="0" borderId="1" xfId="0" applyNumberFormat="1" applyFont="1" applyFill="1" applyBorder="1" applyAlignment="1" applyProtection="1">
      <alignment horizontal="right"/>
      <protection locked="0"/>
    </xf>
    <xf numFmtId="49" fontId="12" fillId="0" borderId="0" xfId="0" applyNumberFormat="1" applyFont="1" applyFill="1" applyBorder="1" applyAlignment="1" applyProtection="1">
      <alignment wrapText="1"/>
      <protection/>
    </xf>
    <xf numFmtId="49" fontId="0" fillId="0" borderId="6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91" fontId="1" fillId="0" borderId="1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189" fontId="1" fillId="0" borderId="44" xfId="0" applyNumberFormat="1" applyFont="1" applyFill="1" applyBorder="1" applyAlignment="1" applyProtection="1">
      <alignment horizontal="right"/>
      <protection locked="0"/>
    </xf>
    <xf numFmtId="49" fontId="0" fillId="0" borderId="32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190" fontId="1" fillId="0" borderId="24" xfId="0" applyNumberFormat="1" applyFont="1" applyFill="1" applyBorder="1" applyAlignment="1" applyProtection="1">
      <alignment horizontal="right"/>
      <protection locked="0"/>
    </xf>
    <xf numFmtId="190" fontId="1" fillId="0" borderId="25" xfId="0" applyNumberFormat="1" applyFont="1" applyFill="1" applyBorder="1" applyAlignment="1" applyProtection="1">
      <alignment horizontal="right"/>
      <protection locked="0"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20" xfId="0" applyNumberFormat="1" applyFont="1" applyBorder="1" applyAlignment="1" applyProtection="1">
      <alignment horizontal="center" vertical="center" wrapText="1"/>
      <protection/>
    </xf>
    <xf numFmtId="49" fontId="0" fillId="0" borderId="32" xfId="0" applyNumberFormat="1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190" fontId="1" fillId="0" borderId="32" xfId="0" applyNumberFormat="1" applyFont="1" applyFill="1" applyBorder="1" applyAlignment="1" applyProtection="1">
      <alignment horizontal="right"/>
      <protection locked="0"/>
    </xf>
    <xf numFmtId="191" fontId="1" fillId="0" borderId="24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30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188" fontId="1" fillId="0" borderId="44" xfId="0" applyNumberFormat="1" applyFont="1" applyFill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189" fontId="1" fillId="0" borderId="44" xfId="0" applyNumberFormat="1" applyFont="1" applyFill="1" applyBorder="1" applyAlignment="1" applyProtection="1">
      <alignment horizontal="right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190" fontId="1" fillId="0" borderId="29" xfId="0" applyNumberFormat="1" applyFont="1" applyBorder="1" applyAlignment="1" applyProtection="1">
      <alignment horizontal="right" wrapText="1"/>
      <protection locked="0"/>
    </xf>
    <xf numFmtId="190" fontId="1" fillId="0" borderId="13" xfId="0" applyNumberFormat="1" applyFont="1" applyBorder="1" applyAlignment="1" applyProtection="1">
      <alignment horizontal="right" wrapText="1"/>
      <protection locked="0"/>
    </xf>
    <xf numFmtId="49" fontId="0" fillId="0" borderId="44" xfId="0" applyNumberFormat="1" applyBorder="1" applyAlignment="1">
      <alignment horizontal="center" vertical="center" wrapText="1"/>
    </xf>
    <xf numFmtId="0" fontId="8" fillId="0" borderId="6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190" fontId="1" fillId="0" borderId="1" xfId="0" applyNumberFormat="1" applyFont="1" applyBorder="1" applyAlignment="1" applyProtection="1">
      <alignment horizontal="right" wrapText="1"/>
      <protection locked="0"/>
    </xf>
    <xf numFmtId="190" fontId="1" fillId="0" borderId="20" xfId="0" applyNumberFormat="1" applyFont="1" applyBorder="1" applyAlignment="1" applyProtection="1">
      <alignment horizontal="right" wrapText="1"/>
      <protection locked="0"/>
    </xf>
    <xf numFmtId="49" fontId="8" fillId="0" borderId="44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6" fillId="0" borderId="61" xfId="0" applyFont="1" applyBorder="1" applyAlignment="1" applyProtection="1">
      <alignment horizontal="centerContinuous"/>
      <protection/>
    </xf>
    <xf numFmtId="49" fontId="6" fillId="0" borderId="1" xfId="0" applyNumberFormat="1" applyFont="1" applyBorder="1" applyAlignment="1" applyProtection="1">
      <alignment horizontal="center"/>
      <protection/>
    </xf>
    <xf numFmtId="49" fontId="6" fillId="0" borderId="20" xfId="0" applyNumberFormat="1" applyFont="1" applyBorder="1" applyAlignment="1" applyProtection="1">
      <alignment horizontal="center"/>
      <protection/>
    </xf>
    <xf numFmtId="49" fontId="0" fillId="0" borderId="29" xfId="0" applyNumberFormat="1" applyBorder="1" applyAlignment="1" applyProtection="1">
      <alignment horizontal="center" wrapText="1"/>
      <protection/>
    </xf>
    <xf numFmtId="190" fontId="1" fillId="0" borderId="52" xfId="0" applyNumberFormat="1" applyFont="1" applyFill="1" applyBorder="1" applyAlignment="1" applyProtection="1">
      <alignment horizontal="right"/>
      <protection locked="0"/>
    </xf>
    <xf numFmtId="190" fontId="1" fillId="0" borderId="65" xfId="0" applyNumberFormat="1" applyFont="1" applyFill="1" applyBorder="1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center" wrapText="1"/>
      <protection/>
    </xf>
    <xf numFmtId="49" fontId="0" fillId="0" borderId="51" xfId="0" applyNumberFormat="1" applyBorder="1" applyAlignment="1" applyProtection="1">
      <alignment horizontal="center" wrapText="1"/>
      <protection/>
    </xf>
    <xf numFmtId="49" fontId="0" fillId="0" borderId="10" xfId="0" applyNumberFormat="1" applyBorder="1" applyAlignment="1" applyProtection="1">
      <alignment horizontal="center" wrapText="1"/>
      <protection/>
    </xf>
    <xf numFmtId="49" fontId="0" fillId="0" borderId="7" xfId="0" applyNumberFormat="1" applyFont="1" applyBorder="1" applyAlignment="1" applyProtection="1">
      <alignment horizontal="center" wrapText="1"/>
      <protection/>
    </xf>
    <xf numFmtId="49" fontId="7" fillId="0" borderId="18" xfId="0" applyNumberFormat="1" applyFont="1" applyBorder="1" applyAlignment="1" applyProtection="1">
      <alignment horizontal="center" wrapText="1"/>
      <protection/>
    </xf>
    <xf numFmtId="49" fontId="0" fillId="0" borderId="18" xfId="0" applyNumberFormat="1" applyFont="1" applyBorder="1" applyAlignment="1" applyProtection="1">
      <alignment horizontal="center" wrapText="1"/>
      <protection/>
    </xf>
    <xf numFmtId="49" fontId="0" fillId="0" borderId="1" xfId="0" applyNumberFormat="1" applyFont="1" applyBorder="1" applyAlignment="1" applyProtection="1">
      <alignment horizontal="center" wrapText="1"/>
      <protection/>
    </xf>
    <xf numFmtId="49" fontId="7" fillId="0" borderId="1" xfId="0" applyNumberFormat="1" applyFont="1" applyBorder="1" applyAlignment="1" applyProtection="1">
      <alignment horizontal="center" wrapText="1"/>
      <protection/>
    </xf>
    <xf numFmtId="49" fontId="0" fillId="0" borderId="24" xfId="0" applyNumberFormat="1" applyFont="1" applyBorder="1" applyAlignment="1" applyProtection="1">
      <alignment horizontal="center" wrapText="1"/>
      <protection/>
    </xf>
    <xf numFmtId="49" fontId="0" fillId="0" borderId="24" xfId="0" applyNumberFormat="1" applyBorder="1" applyAlignment="1" applyProtection="1">
      <alignment horizontal="center" wrapText="1"/>
      <protection/>
    </xf>
    <xf numFmtId="0" fontId="24" fillId="0" borderId="54" xfId="0" applyFont="1" applyBorder="1" applyAlignment="1">
      <alignment/>
    </xf>
    <xf numFmtId="0" fontId="24" fillId="0" borderId="53" xfId="0" applyFont="1" applyBorder="1" applyAlignment="1">
      <alignment/>
    </xf>
    <xf numFmtId="188" fontId="1" fillId="0" borderId="53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7" fillId="0" borderId="30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/>
      <protection/>
    </xf>
    <xf numFmtId="49" fontId="0" fillId="0" borderId="63" xfId="0" applyNumberFormat="1" applyFont="1" applyBorder="1" applyAlignment="1" applyProtection="1">
      <alignment horizontal="center" wrapText="1"/>
      <protection/>
    </xf>
    <xf numFmtId="49" fontId="0" fillId="0" borderId="29" xfId="0" applyNumberFormat="1" applyFont="1" applyBorder="1" applyAlignment="1" applyProtection="1">
      <alignment horizontal="center" wrapText="1"/>
      <protection/>
    </xf>
    <xf numFmtId="191" fontId="1" fillId="0" borderId="52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/>
      <protection/>
    </xf>
    <xf numFmtId="181" fontId="0" fillId="0" borderId="44" xfId="0" applyNumberFormat="1" applyFill="1" applyBorder="1" applyAlignment="1" applyProtection="1">
      <alignment horizontal="right"/>
      <protection/>
    </xf>
    <xf numFmtId="191" fontId="1" fillId="0" borderId="11" xfId="0" applyNumberFormat="1" applyFont="1" applyFill="1" applyBorder="1" applyAlignment="1" applyProtection="1">
      <alignment horizontal="right"/>
      <protection locked="0"/>
    </xf>
    <xf numFmtId="49" fontId="0" fillId="0" borderId="7" xfId="0" applyNumberFormat="1" applyFont="1" applyBorder="1" applyAlignment="1" applyProtection="1">
      <alignment horizontal="center"/>
      <protection/>
    </xf>
    <xf numFmtId="191" fontId="1" fillId="0" borderId="18" xfId="0" applyNumberFormat="1" applyFont="1" applyFill="1" applyBorder="1" applyAlignment="1" applyProtection="1">
      <alignment horizontal="right"/>
      <protection/>
    </xf>
    <xf numFmtId="0" fontId="0" fillId="0" borderId="56" xfId="0" applyBorder="1" applyAlignment="1" applyProtection="1">
      <alignment/>
      <protection/>
    </xf>
    <xf numFmtId="49" fontId="0" fillId="0" borderId="61" xfId="0" applyNumberFormat="1" applyFont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1" fontId="0" fillId="0" borderId="44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59" xfId="0" applyNumberFormat="1" applyFont="1" applyBorder="1" applyAlignment="1">
      <alignment horizontal="center"/>
    </xf>
    <xf numFmtId="188" fontId="24" fillId="0" borderId="6" xfId="0" applyNumberFormat="1" applyFont="1" applyFill="1" applyBorder="1" applyAlignment="1" applyProtection="1">
      <alignment horizontal="center"/>
      <protection/>
    </xf>
    <xf numFmtId="188" fontId="1" fillId="0" borderId="6" xfId="0" applyNumberFormat="1" applyFont="1" applyFill="1" applyBorder="1" applyAlignment="1" applyProtection="1">
      <alignment horizontal="center"/>
      <protection/>
    </xf>
    <xf numFmtId="49" fontId="8" fillId="0" borderId="63" xfId="0" applyNumberFormat="1" applyFont="1" applyBorder="1" applyAlignment="1" applyProtection="1">
      <alignment horizontal="center" wrapText="1"/>
      <protection/>
    </xf>
    <xf numFmtId="49" fontId="6" fillId="0" borderId="29" xfId="0" applyNumberFormat="1" applyFont="1" applyBorder="1" applyAlignment="1" applyProtection="1">
      <alignment horizontal="center"/>
      <protection/>
    </xf>
    <xf numFmtId="49" fontId="0" fillId="0" borderId="0" xfId="0" applyNumberFormat="1" applyFill="1" applyBorder="1" applyAlignment="1">
      <alignment/>
    </xf>
    <xf numFmtId="49" fontId="8" fillId="0" borderId="7" xfId="0" applyNumberFormat="1" applyFont="1" applyBorder="1" applyAlignment="1" applyProtection="1">
      <alignment horizontal="center" wrapText="1"/>
      <protection/>
    </xf>
    <xf numFmtId="49" fontId="8" fillId="0" borderId="18" xfId="0" applyNumberFormat="1" applyFont="1" applyBorder="1" applyAlignment="1" applyProtection="1">
      <alignment horizontal="center"/>
      <protection/>
    </xf>
    <xf numFmtId="190" fontId="8" fillId="0" borderId="18" xfId="0" applyNumberFormat="1" applyFont="1" applyFill="1" applyBorder="1" applyAlignment="1" applyProtection="1">
      <alignment horizontal="right"/>
      <protection locked="0"/>
    </xf>
    <xf numFmtId="49" fontId="8" fillId="0" borderId="7" xfId="0" applyNumberFormat="1" applyFont="1" applyBorder="1" applyAlignment="1" applyProtection="1">
      <alignment horizontal="center"/>
      <protection/>
    </xf>
    <xf numFmtId="49" fontId="6" fillId="0" borderId="18" xfId="0" applyNumberFormat="1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wrapText="1"/>
      <protection/>
    </xf>
    <xf numFmtId="0" fontId="8" fillId="0" borderId="18" xfId="0" applyFont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6" fillId="0" borderId="7" xfId="0" applyFont="1" applyBorder="1" applyAlignment="1" applyProtection="1">
      <alignment wrapText="1"/>
      <protection/>
    </xf>
    <xf numFmtId="0" fontId="6" fillId="0" borderId="18" xfId="0" applyFont="1" applyBorder="1" applyAlignment="1" applyProtection="1">
      <alignment horizontal="center"/>
      <protection/>
    </xf>
    <xf numFmtId="0" fontId="8" fillId="0" borderId="61" xfId="0" applyFont="1" applyBorder="1" applyAlignment="1" applyProtection="1">
      <alignment wrapText="1"/>
      <protection/>
    </xf>
    <xf numFmtId="0" fontId="8" fillId="0" borderId="1" xfId="0" applyFont="1" applyBorder="1" applyAlignment="1" applyProtection="1">
      <alignment horizontal="center"/>
      <protection/>
    </xf>
    <xf numFmtId="0" fontId="24" fillId="0" borderId="0" xfId="0" applyFont="1" applyAlignment="1">
      <alignment horizontal="left"/>
    </xf>
    <xf numFmtId="49" fontId="1" fillId="0" borderId="0" xfId="0" applyNumberFormat="1" applyFont="1" applyAlignment="1">
      <alignment horizontal="centerContinuous"/>
    </xf>
    <xf numFmtId="0" fontId="6" fillId="0" borderId="51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wrapText="1"/>
    </xf>
    <xf numFmtId="49" fontId="6" fillId="0" borderId="29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190" fontId="8" fillId="0" borderId="9" xfId="0" applyNumberFormat="1" applyFont="1" applyFill="1" applyBorder="1" applyAlignment="1" applyProtection="1">
      <alignment horizontal="right"/>
      <protection locked="0"/>
    </xf>
    <xf numFmtId="49" fontId="8" fillId="0" borderId="1" xfId="0" applyNumberFormat="1" applyFont="1" applyBorder="1" applyAlignment="1">
      <alignment horizontal="center"/>
    </xf>
    <xf numFmtId="190" fontId="8" fillId="0" borderId="62" xfId="0" applyNumberFormat="1" applyFont="1" applyFill="1" applyBorder="1" applyAlignment="1" applyProtection="1">
      <alignment horizontal="right"/>
      <protection locked="0"/>
    </xf>
    <xf numFmtId="49" fontId="10" fillId="0" borderId="0" xfId="0" applyNumberFormat="1" applyFont="1" applyBorder="1" applyAlignment="1">
      <alignment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4" xfId="0" applyNumberFormat="1" applyBorder="1" applyAlignment="1">
      <alignment horizontal="center"/>
    </xf>
    <xf numFmtId="188" fontId="1" fillId="0" borderId="30" xfId="0" applyNumberFormat="1" applyFont="1" applyFill="1" applyBorder="1" applyAlignment="1" applyProtection="1">
      <alignment horizontal="center"/>
      <protection/>
    </xf>
    <xf numFmtId="188" fontId="1" fillId="0" borderId="66" xfId="0" applyNumberFormat="1" applyFont="1" applyFill="1" applyBorder="1" applyAlignment="1" applyProtection="1">
      <alignment horizontal="center"/>
      <protection/>
    </xf>
    <xf numFmtId="49" fontId="8" fillId="0" borderId="63" xfId="0" applyNumberFormat="1" applyFont="1" applyBorder="1" applyAlignment="1">
      <alignment horizontal="center"/>
    </xf>
    <xf numFmtId="191" fontId="8" fillId="0" borderId="29" xfId="0" applyNumberFormat="1" applyFont="1" applyFill="1" applyBorder="1" applyAlignment="1" applyProtection="1">
      <alignment horizontal="right"/>
      <protection/>
    </xf>
    <xf numFmtId="191" fontId="8" fillId="0" borderId="18" xfId="0" applyNumberFormat="1" applyFont="1" applyFill="1" applyBorder="1" applyAlignment="1" applyProtection="1">
      <alignment horizontal="right"/>
      <protection locked="0"/>
    </xf>
    <xf numFmtId="49" fontId="8" fillId="0" borderId="61" xfId="0" applyNumberFormat="1" applyFont="1" applyBorder="1" applyAlignment="1">
      <alignment horizontal="center"/>
    </xf>
    <xf numFmtId="191" fontId="8" fillId="0" borderId="1" xfId="0" applyNumberFormat="1" applyFont="1" applyFill="1" applyBorder="1" applyAlignment="1" applyProtection="1">
      <alignment horizontal="right"/>
      <protection locked="0"/>
    </xf>
    <xf numFmtId="190" fontId="8" fillId="0" borderId="20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88" fontId="8" fillId="0" borderId="0" xfId="0" applyNumberFormat="1" applyFont="1" applyFill="1" applyBorder="1" applyAlignment="1" applyProtection="1">
      <alignment horizontal="center"/>
      <protection locked="0"/>
    </xf>
    <xf numFmtId="189" fontId="8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22" applyNumberFormat="1" applyFont="1" applyAlignment="1" applyProtection="1">
      <alignment horizontal="right" vertical="center" wrapText="1" shrinkToFit="1"/>
      <protection/>
    </xf>
    <xf numFmtId="0" fontId="0" fillId="0" borderId="0" xfId="22" applyAlignment="1">
      <alignment horizontal="right" vertical="center" shrinkToFit="1"/>
      <protection/>
    </xf>
    <xf numFmtId="0" fontId="1" fillId="0" borderId="0" xfId="22" applyNumberFormat="1" applyFont="1" applyAlignment="1" applyProtection="1">
      <alignment horizontal="left" vertical="center" wrapText="1" shrinkToFit="1"/>
      <protection/>
    </xf>
    <xf numFmtId="0" fontId="0" fillId="0" borderId="0" xfId="22" applyFont="1" applyFill="1" applyAlignment="1">
      <alignment/>
      <protection/>
    </xf>
    <xf numFmtId="49" fontId="0" fillId="0" borderId="0" xfId="22" applyNumberFormat="1" applyFont="1" applyFill="1" applyBorder="1" applyAlignment="1" applyProtection="1">
      <alignment horizontal="left"/>
      <protection/>
    </xf>
    <xf numFmtId="49" fontId="0" fillId="0" borderId="0" xfId="22" applyNumberFormat="1" applyFont="1" applyAlignment="1">
      <alignment wrapText="1"/>
      <protection/>
    </xf>
    <xf numFmtId="49" fontId="0" fillId="0" borderId="0" xfId="22" applyNumberFormat="1" applyFont="1" applyAlignment="1">
      <alignment/>
      <protection/>
    </xf>
    <xf numFmtId="0" fontId="0" fillId="0" borderId="0" xfId="22" applyFont="1" applyAlignment="1" applyProtection="1">
      <alignment/>
      <protection/>
    </xf>
    <xf numFmtId="0" fontId="1" fillId="0" borderId="0" xfId="22" applyFont="1" applyAlignment="1" applyProtection="1">
      <alignment horizontal="right"/>
      <protection/>
    </xf>
    <xf numFmtId="0" fontId="1" fillId="0" borderId="0" xfId="22" applyFont="1" applyAlignment="1" applyProtection="1">
      <alignment horizontal="right" shrinkToFit="1"/>
      <protection/>
    </xf>
    <xf numFmtId="0" fontId="1" fillId="0" borderId="0" xfId="22" applyFont="1" applyBorder="1" applyAlignment="1" applyProtection="1">
      <alignment horizontal="right" shrinkToFit="1"/>
      <protection/>
    </xf>
    <xf numFmtId="49" fontId="1" fillId="0" borderId="0" xfId="22" applyNumberFormat="1" applyFont="1" applyFill="1" applyBorder="1" applyAlignment="1" applyProtection="1">
      <alignment horizontal="right"/>
      <protection/>
    </xf>
    <xf numFmtId="0" fontId="0" fillId="0" borderId="1" xfId="22" applyFont="1" applyBorder="1" applyAlignment="1">
      <alignment horizontal="center"/>
      <protection/>
    </xf>
    <xf numFmtId="49" fontId="7" fillId="0" borderId="63" xfId="22" applyNumberFormat="1" applyFont="1" applyFill="1" applyBorder="1" applyAlignment="1" applyProtection="1">
      <alignment horizontal="center" vertical="center" wrapText="1"/>
      <protection/>
    </xf>
    <xf numFmtId="49" fontId="7" fillId="0" borderId="42" xfId="22" applyNumberFormat="1" applyFont="1" applyFill="1" applyBorder="1" applyAlignment="1" applyProtection="1">
      <alignment horizontal="center" vertical="center" wrapText="1"/>
      <protection/>
    </xf>
    <xf numFmtId="0" fontId="7" fillId="0" borderId="29" xfId="22" applyNumberFormat="1" applyFont="1" applyFill="1" applyBorder="1" applyAlignment="1" applyProtection="1">
      <alignment horizontal="center" vertical="center" wrapText="1"/>
      <protection/>
    </xf>
    <xf numFmtId="0" fontId="7" fillId="0" borderId="29" xfId="22" applyFont="1" applyFill="1" applyBorder="1" applyAlignment="1" applyProtection="1">
      <alignment horizontal="center" vertical="center" wrapText="1"/>
      <protection/>
    </xf>
    <xf numFmtId="49" fontId="7" fillId="0" borderId="29" xfId="22" applyNumberFormat="1" applyFont="1" applyFill="1" applyBorder="1" applyAlignment="1" applyProtection="1">
      <alignment horizontal="center" vertical="center" wrapText="1"/>
      <protection/>
    </xf>
    <xf numFmtId="49" fontId="7" fillId="0" borderId="13" xfId="22" applyNumberFormat="1" applyFont="1" applyFill="1" applyBorder="1" applyAlignment="1" applyProtection="1">
      <alignment horizontal="center" vertical="center" wrapText="1"/>
      <protection/>
    </xf>
    <xf numFmtId="49" fontId="7" fillId="0" borderId="67" xfId="22" applyNumberFormat="1" applyFont="1" applyBorder="1" applyAlignment="1">
      <alignment wrapText="1"/>
      <protection/>
    </xf>
    <xf numFmtId="0" fontId="7" fillId="0" borderId="0" xfId="0" applyFont="1" applyAlignment="1">
      <alignment/>
    </xf>
    <xf numFmtId="49" fontId="0" fillId="0" borderId="44" xfId="22" applyNumberFormat="1" applyBorder="1" applyAlignment="1">
      <alignment wrapText="1"/>
      <protection/>
    </xf>
    <xf numFmtId="49" fontId="7" fillId="0" borderId="34" xfId="22" applyNumberFormat="1" applyFont="1" applyBorder="1" applyAlignment="1">
      <alignment wrapText="1"/>
      <protection/>
    </xf>
    <xf numFmtId="49" fontId="10" fillId="0" borderId="44" xfId="22" applyNumberFormat="1" applyFont="1" applyBorder="1" applyAlignment="1">
      <alignment wrapText="1"/>
      <protection/>
    </xf>
    <xf numFmtId="49" fontId="0" fillId="0" borderId="44" xfId="22" applyNumberFormat="1" applyFont="1" applyBorder="1" applyAlignment="1">
      <alignment wrapText="1"/>
      <protection/>
    </xf>
    <xf numFmtId="49" fontId="7" fillId="0" borderId="44" xfId="22" applyNumberFormat="1" applyFont="1" applyBorder="1" applyAlignment="1">
      <alignment wrapText="1"/>
      <protection/>
    </xf>
    <xf numFmtId="49" fontId="7" fillId="0" borderId="34" xfId="22" applyNumberFormat="1" applyFont="1" applyBorder="1" applyAlignment="1">
      <alignment wrapText="1"/>
      <protection/>
    </xf>
    <xf numFmtId="49" fontId="7" fillId="0" borderId="41" xfId="22" applyNumberFormat="1" applyFont="1" applyBorder="1" applyAlignment="1" applyProtection="1">
      <alignment horizontal="center" vertical="center" wrapText="1"/>
      <protection/>
    </xf>
    <xf numFmtId="49" fontId="7" fillId="0" borderId="29" xfId="22" applyNumberFormat="1" applyFont="1" applyBorder="1" applyAlignment="1" applyProtection="1">
      <alignment horizontal="center" vertical="center" wrapText="1"/>
      <protection/>
    </xf>
    <xf numFmtId="49" fontId="7" fillId="0" borderId="44" xfId="22" applyNumberFormat="1" applyFont="1" applyBorder="1" applyAlignment="1">
      <alignment wrapText="1"/>
      <protection/>
    </xf>
    <xf numFmtId="49" fontId="7" fillId="0" borderId="0" xfId="22" applyNumberFormat="1" applyFont="1" applyBorder="1" applyAlignment="1">
      <alignment horizontal="center" vertical="center"/>
      <protection/>
    </xf>
    <xf numFmtId="49" fontId="4" fillId="0" borderId="44" xfId="22" applyNumberFormat="1" applyFont="1" applyBorder="1" applyAlignment="1" applyProtection="1">
      <alignment horizontal="center"/>
      <protection locked="0"/>
    </xf>
    <xf numFmtId="0" fontId="0" fillId="0" borderId="0" xfId="22" applyBorder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Fill="1">
      <alignment/>
      <protection/>
    </xf>
    <xf numFmtId="0" fontId="7" fillId="0" borderId="41" xfId="22" applyFont="1" applyBorder="1" applyAlignment="1" applyProtection="1">
      <alignment horizontal="center" vertical="center" wrapText="1"/>
      <protection/>
    </xf>
    <xf numFmtId="49" fontId="0" fillId="0" borderId="67" xfId="22" applyNumberFormat="1" applyBorder="1" applyAlignment="1" applyProtection="1">
      <alignment wrapText="1"/>
      <protection/>
    </xf>
    <xf numFmtId="49" fontId="0" fillId="0" borderId="44" xfId="22" applyNumberFormat="1" applyFont="1" applyBorder="1" applyAlignment="1" applyProtection="1">
      <alignment wrapText="1"/>
      <protection/>
    </xf>
    <xf numFmtId="49" fontId="0" fillId="0" borderId="0" xfId="22" applyNumberFormat="1" applyFont="1" applyBorder="1" applyAlignment="1" applyProtection="1">
      <alignment wrapText="1"/>
      <protection/>
    </xf>
    <xf numFmtId="49" fontId="4" fillId="0" borderId="68" xfId="22" applyNumberFormat="1" applyFont="1" applyBorder="1" applyAlignment="1" applyProtection="1">
      <alignment horizontal="center"/>
      <protection locked="0"/>
    </xf>
    <xf numFmtId="0" fontId="0" fillId="0" borderId="0" xfId="22" applyFont="1" applyBorder="1" applyAlignment="1">
      <alignment horizontal="center"/>
      <protection/>
    </xf>
    <xf numFmtId="188" fontId="8" fillId="0" borderId="0" xfId="22" applyNumberFormat="1" applyFont="1" applyFill="1" applyBorder="1" applyAlignment="1" applyProtection="1">
      <alignment horizontal="right"/>
      <protection locked="0"/>
    </xf>
    <xf numFmtId="0" fontId="0" fillId="0" borderId="0" xfId="22" applyFont="1">
      <alignment/>
      <protection/>
    </xf>
    <xf numFmtId="49" fontId="0" fillId="0" borderId="64" xfId="22" applyNumberFormat="1" applyBorder="1" applyAlignment="1" applyProtection="1">
      <alignment wrapText="1"/>
      <protection/>
    </xf>
    <xf numFmtId="0" fontId="7" fillId="0" borderId="0" xfId="22" applyFont="1" applyAlignment="1" applyProtection="1">
      <alignment horizontal="left"/>
      <protection locked="0"/>
    </xf>
    <xf numFmtId="49" fontId="4" fillId="0" borderId="0" xfId="22" applyNumberFormat="1" applyFont="1" applyAlignment="1">
      <alignment horizontal="center" wrapText="1"/>
      <protection/>
    </xf>
    <xf numFmtId="49" fontId="0" fillId="0" borderId="0" xfId="22" applyNumberFormat="1" applyAlignment="1">
      <alignment horizontal="center" wrapText="1"/>
      <protection/>
    </xf>
    <xf numFmtId="0" fontId="0" fillId="0" borderId="0" xfId="22" applyBorder="1" applyAlignment="1">
      <alignment/>
      <protection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Alignment="1" applyProtection="1">
      <alignment horizontal="right"/>
      <protection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 applyProtection="1">
      <alignment horizontal="right" shrinkToFit="1"/>
      <protection/>
    </xf>
    <xf numFmtId="0" fontId="1" fillId="0" borderId="0" xfId="0" applyFont="1" applyFill="1" applyBorder="1" applyAlignment="1" applyProtection="1">
      <alignment horizontal="right" shrinkToFit="1"/>
      <protection/>
    </xf>
    <xf numFmtId="0" fontId="6" fillId="0" borderId="67" xfId="0" applyNumberFormat="1" applyFont="1" applyFill="1" applyBorder="1" applyAlignment="1">
      <alignment horizontal="left" wrapText="1"/>
    </xf>
    <xf numFmtId="0" fontId="6" fillId="0" borderId="44" xfId="0" applyFont="1" applyFill="1" applyBorder="1" applyAlignment="1">
      <alignment horizontal="left" wrapText="1"/>
    </xf>
    <xf numFmtId="189" fontId="8" fillId="0" borderId="44" xfId="0" applyNumberFormat="1" applyFont="1" applyFill="1" applyBorder="1" applyAlignment="1">
      <alignment wrapText="1"/>
    </xf>
    <xf numFmtId="0" fontId="6" fillId="0" borderId="43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wrapText="1"/>
    </xf>
    <xf numFmtId="0" fontId="7" fillId="0" borderId="26" xfId="0" applyFont="1" applyFill="1" applyBorder="1" applyAlignment="1" applyProtection="1">
      <alignment horizontal="center" wrapText="1"/>
      <protection/>
    </xf>
    <xf numFmtId="0" fontId="5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26" xfId="0" applyFont="1" applyFill="1" applyBorder="1" applyAlignment="1" applyProtection="1">
      <alignment horizontal="center" wrapText="1"/>
      <protection/>
    </xf>
    <xf numFmtId="0" fontId="8" fillId="0" borderId="67" xfId="0" applyFont="1" applyFill="1" applyBorder="1" applyAlignment="1" applyProtection="1">
      <alignment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0" fillId="0" borderId="1" xfId="23" applyFont="1" applyFill="1" applyBorder="1" applyAlignment="1">
      <alignment horizontal="center"/>
      <protection/>
    </xf>
    <xf numFmtId="0" fontId="1" fillId="0" borderId="0" xfId="23" applyFont="1" applyFill="1" applyAlignment="1" applyProtection="1">
      <alignment horizontal="right"/>
      <protection/>
    </xf>
    <xf numFmtId="0" fontId="1" fillId="0" borderId="0" xfId="23" applyFont="1" applyFill="1" applyAlignment="1" applyProtection="1">
      <alignment horizontal="right" shrinkToFit="1"/>
      <protection/>
    </xf>
    <xf numFmtId="0" fontId="1" fillId="0" borderId="0" xfId="23" applyFont="1" applyFill="1" applyBorder="1" applyAlignment="1" applyProtection="1">
      <alignment horizontal="right" shrinkToFit="1"/>
      <protection/>
    </xf>
    <xf numFmtId="49" fontId="1" fillId="0" borderId="0" xfId="23" applyNumberFormat="1" applyFont="1" applyFill="1" applyBorder="1" applyAlignment="1" applyProtection="1">
      <alignment horizontal="right"/>
      <protection/>
    </xf>
    <xf numFmtId="0" fontId="0" fillId="0" borderId="0" xfId="23" applyFont="1" applyFill="1">
      <alignment/>
      <protection/>
    </xf>
    <xf numFmtId="49" fontId="0" fillId="0" borderId="0" xfId="23" applyNumberFormat="1" applyFont="1" applyFill="1" applyBorder="1" applyAlignment="1" applyProtection="1">
      <alignment horizontal="left"/>
      <protection/>
    </xf>
    <xf numFmtId="49" fontId="0" fillId="0" borderId="0" xfId="23" applyNumberFormat="1" applyFont="1" applyFill="1" applyAlignment="1">
      <alignment/>
      <protection/>
    </xf>
    <xf numFmtId="0" fontId="0" fillId="0" borderId="0" xfId="23" applyFill="1">
      <alignment/>
      <protection/>
    </xf>
    <xf numFmtId="0" fontId="4" fillId="0" borderId="0" xfId="23" applyFont="1" applyFill="1" applyAlignment="1">
      <alignment horizontal="left"/>
      <protection/>
    </xf>
    <xf numFmtId="0" fontId="6" fillId="0" borderId="63" xfId="23" applyFont="1" applyFill="1" applyBorder="1" applyAlignment="1">
      <alignment horizontal="center" vertical="center" wrapText="1"/>
      <protection/>
    </xf>
    <xf numFmtId="0" fontId="6" fillId="0" borderId="29" xfId="23" applyFont="1" applyFill="1" applyBorder="1" applyAlignment="1">
      <alignment horizontal="center" vertical="center" wrapText="1"/>
      <protection/>
    </xf>
    <xf numFmtId="0" fontId="6" fillId="0" borderId="69" xfId="23" applyFont="1" applyFill="1" applyBorder="1" applyAlignment="1">
      <alignment horizontal="center" vertical="center" wrapText="1"/>
      <protection/>
    </xf>
    <xf numFmtId="49" fontId="6" fillId="0" borderId="29" xfId="23" applyNumberFormat="1" applyFont="1" applyFill="1" applyBorder="1" applyAlignment="1">
      <alignment horizontal="center" vertical="center" wrapText="1"/>
      <protection/>
    </xf>
    <xf numFmtId="49" fontId="6" fillId="0" borderId="13" xfId="23" applyNumberFormat="1" applyFont="1" applyFill="1" applyBorder="1" applyAlignment="1">
      <alignment horizontal="center" vertical="center" wrapText="1"/>
      <protection/>
    </xf>
    <xf numFmtId="0" fontId="7" fillId="0" borderId="44" xfId="23" applyFont="1" applyFill="1" applyBorder="1" applyAlignment="1">
      <alignment wrapText="1"/>
      <protection/>
    </xf>
    <xf numFmtId="0" fontId="0" fillId="0" borderId="44" xfId="23" applyFont="1" applyFill="1" applyBorder="1" applyAlignment="1">
      <alignment horizontal="left" wrapText="1"/>
      <protection/>
    </xf>
    <xf numFmtId="0" fontId="0" fillId="0" borderId="44" xfId="23" applyFont="1" applyFill="1" applyBorder="1" applyAlignment="1">
      <alignment wrapText="1"/>
      <protection/>
    </xf>
    <xf numFmtId="0" fontId="7" fillId="0" borderId="44" xfId="23" applyFont="1" applyFill="1" applyBorder="1" applyAlignment="1">
      <alignment horizontal="left" wrapText="1"/>
      <protection/>
    </xf>
    <xf numFmtId="0" fontId="13" fillId="0" borderId="44" xfId="23" applyFont="1" applyFill="1" applyBorder="1" applyAlignment="1">
      <alignment wrapText="1"/>
      <protection/>
    </xf>
    <xf numFmtId="0" fontId="7" fillId="0" borderId="44" xfId="23" applyFont="1" applyFill="1" applyBorder="1" applyAlignment="1">
      <alignment vertical="center" wrapText="1"/>
      <protection/>
    </xf>
    <xf numFmtId="0" fontId="0" fillId="0" borderId="43" xfId="23" applyFont="1" applyFill="1" applyBorder="1" applyAlignment="1">
      <alignment wrapText="1"/>
      <protection/>
    </xf>
    <xf numFmtId="49" fontId="1" fillId="0" borderId="0" xfId="23" applyNumberFormat="1" applyFont="1" applyFill="1" applyBorder="1" applyAlignment="1">
      <alignment horizontal="center"/>
      <protection/>
    </xf>
    <xf numFmtId="49" fontId="4" fillId="0" borderId="0" xfId="23" applyNumberFormat="1" applyFont="1" applyFill="1" applyBorder="1" applyAlignment="1">
      <alignment horizontal="center"/>
      <protection/>
    </xf>
    <xf numFmtId="49" fontId="7" fillId="0" borderId="63" xfId="23" applyNumberFormat="1" applyFont="1" applyFill="1" applyBorder="1" applyAlignment="1">
      <alignment horizontal="center" vertical="center" wrapText="1"/>
      <protection/>
    </xf>
    <xf numFmtId="49" fontId="7" fillId="0" borderId="29" xfId="23" applyNumberFormat="1" applyFont="1" applyFill="1" applyBorder="1" applyAlignment="1">
      <alignment horizontal="center" vertical="center" wrapText="1"/>
      <protection/>
    </xf>
    <xf numFmtId="0" fontId="6" fillId="0" borderId="70" xfId="23" applyFont="1" applyFill="1" applyBorder="1" applyAlignment="1">
      <alignment wrapText="1"/>
      <protection/>
    </xf>
    <xf numFmtId="0" fontId="6" fillId="0" borderId="44" xfId="23" applyFont="1" applyFill="1" applyBorder="1" applyAlignment="1">
      <alignment wrapText="1"/>
      <protection/>
    </xf>
    <xf numFmtId="0" fontId="8" fillId="0" borderId="44" xfId="23" applyFont="1" applyFill="1" applyBorder="1" applyAlignment="1">
      <alignment wrapText="1"/>
      <protection/>
    </xf>
    <xf numFmtId="0" fontId="8" fillId="0" borderId="34" xfId="23" applyFont="1" applyFill="1" applyBorder="1" applyAlignment="1">
      <alignment/>
      <protection/>
    </xf>
    <xf numFmtId="0" fontId="6" fillId="0" borderId="44" xfId="23" applyFont="1" applyFill="1" applyBorder="1" applyAlignment="1">
      <alignment horizontal="left" wrapText="1"/>
      <protection/>
    </xf>
    <xf numFmtId="0" fontId="8" fillId="0" borderId="44" xfId="23" applyFont="1" applyFill="1" applyBorder="1" applyAlignment="1">
      <alignment/>
      <protection/>
    </xf>
    <xf numFmtId="0" fontId="0" fillId="0" borderId="1" xfId="24" applyFont="1" applyFill="1" applyBorder="1" applyAlignment="1">
      <alignment horizontal="center"/>
      <protection/>
    </xf>
    <xf numFmtId="0" fontId="1" fillId="0" borderId="0" xfId="24" applyFont="1" applyFill="1" applyAlignment="1" applyProtection="1">
      <alignment horizontal="right"/>
      <protection/>
    </xf>
    <xf numFmtId="0" fontId="1" fillId="0" borderId="0" xfId="24" applyFont="1" applyFill="1" applyAlignment="1" applyProtection="1">
      <alignment horizontal="right" shrinkToFit="1"/>
      <protection/>
    </xf>
    <xf numFmtId="0" fontId="1" fillId="0" borderId="0" xfId="24" applyFont="1" applyFill="1" applyBorder="1" applyAlignment="1" applyProtection="1">
      <alignment horizontal="right" shrinkToFit="1"/>
      <protection/>
    </xf>
    <xf numFmtId="0" fontId="0" fillId="0" borderId="0" xfId="24" applyFont="1" applyFill="1">
      <alignment/>
      <protection/>
    </xf>
    <xf numFmtId="49" fontId="0" fillId="0" borderId="0" xfId="24" applyNumberFormat="1" applyFont="1" applyFill="1" applyBorder="1" applyAlignment="1" applyProtection="1">
      <alignment horizontal="left"/>
      <protection/>
    </xf>
    <xf numFmtId="49" fontId="0" fillId="0" borderId="0" xfId="24" applyNumberFormat="1" applyFont="1" applyFill="1" applyAlignment="1">
      <alignment wrapText="1"/>
      <protection/>
    </xf>
    <xf numFmtId="49" fontId="0" fillId="0" borderId="0" xfId="24" applyNumberFormat="1" applyFont="1" applyFill="1" applyAlignment="1">
      <alignment/>
      <protection/>
    </xf>
    <xf numFmtId="0" fontId="7" fillId="0" borderId="41" xfId="24" applyFont="1" applyFill="1" applyBorder="1" applyAlignment="1">
      <alignment horizontal="center" vertical="center"/>
      <protection/>
    </xf>
    <xf numFmtId="49" fontId="7" fillId="0" borderId="29" xfId="24" applyNumberFormat="1" applyFont="1" applyFill="1" applyBorder="1" applyAlignment="1">
      <alignment horizontal="center" vertical="center" wrapText="1"/>
      <protection/>
    </xf>
    <xf numFmtId="0" fontId="7" fillId="0" borderId="52" xfId="24" applyFont="1" applyFill="1" applyBorder="1" applyAlignment="1">
      <alignment horizontal="center" vertical="center" wrapText="1"/>
      <protection/>
    </xf>
    <xf numFmtId="0" fontId="7" fillId="0" borderId="71" xfId="24" applyFont="1" applyFill="1" applyBorder="1" applyAlignment="1">
      <alignment horizontal="center" vertical="center"/>
      <protection/>
    </xf>
    <xf numFmtId="0" fontId="7" fillId="0" borderId="65" xfId="24" applyFont="1" applyFill="1" applyBorder="1" applyAlignment="1">
      <alignment horizontal="center" vertical="center" wrapText="1"/>
      <protection/>
    </xf>
    <xf numFmtId="49" fontId="16" fillId="0" borderId="44" xfId="24" applyNumberFormat="1" applyFont="1" applyFill="1" applyBorder="1" applyAlignment="1">
      <alignment wrapText="1"/>
      <protection/>
    </xf>
    <xf numFmtId="49" fontId="18" fillId="0" borderId="44" xfId="24" applyNumberFormat="1" applyFont="1" applyFill="1" applyBorder="1" applyAlignment="1">
      <alignment horizontal="left" vertical="center" wrapText="1"/>
      <protection/>
    </xf>
    <xf numFmtId="49" fontId="19" fillId="0" borderId="44" xfId="24" applyNumberFormat="1" applyFont="1" applyFill="1" applyBorder="1" applyAlignment="1">
      <alignment wrapText="1"/>
      <protection/>
    </xf>
    <xf numFmtId="49" fontId="19" fillId="0" borderId="44" xfId="24" applyNumberFormat="1" applyFont="1" applyFill="1" applyBorder="1" applyAlignment="1">
      <alignment vertical="center" wrapText="1"/>
      <protection/>
    </xf>
    <xf numFmtId="49" fontId="17" fillId="0" borderId="44" xfId="24" applyNumberFormat="1" applyFont="1" applyFill="1" applyBorder="1" applyAlignment="1">
      <alignment horizontal="left" vertical="center" wrapText="1"/>
      <protection/>
    </xf>
    <xf numFmtId="49" fontId="19" fillId="0" borderId="34" xfId="24" applyNumberFormat="1" applyFont="1" applyFill="1" applyBorder="1" applyAlignment="1">
      <alignment wrapText="1"/>
      <protection/>
    </xf>
    <xf numFmtId="49" fontId="21" fillId="0" borderId="44" xfId="24" applyNumberFormat="1" applyFont="1" applyFill="1" applyBorder="1" applyAlignment="1">
      <alignment wrapText="1"/>
      <protection/>
    </xf>
    <xf numFmtId="49" fontId="21" fillId="0" borderId="44" xfId="24" applyNumberFormat="1" applyFont="1" applyFill="1" applyBorder="1" applyAlignment="1">
      <alignment vertical="center" wrapText="1"/>
      <protection/>
    </xf>
    <xf numFmtId="49" fontId="19" fillId="0" borderId="44" xfId="24" applyNumberFormat="1" applyFont="1" applyFill="1" applyBorder="1" applyAlignment="1">
      <alignment vertical="top" wrapText="1"/>
      <protection/>
    </xf>
    <xf numFmtId="49" fontId="19" fillId="0" borderId="34" xfId="24" applyNumberFormat="1" applyFont="1" applyFill="1" applyBorder="1" applyAlignment="1">
      <alignment vertical="center" wrapText="1"/>
      <protection/>
    </xf>
    <xf numFmtId="0" fontId="4" fillId="0" borderId="0" xfId="25" applyFont="1" applyFill="1" applyAlignment="1">
      <alignment horizontal="center"/>
      <protection/>
    </xf>
    <xf numFmtId="0" fontId="1" fillId="0" borderId="0" xfId="25" applyFont="1" applyFill="1" applyAlignment="1">
      <alignment horizontal="right"/>
      <protection/>
    </xf>
    <xf numFmtId="0" fontId="0" fillId="0" borderId="14" xfId="25" applyFont="1" applyFill="1" applyBorder="1" applyAlignment="1">
      <alignment horizontal="center"/>
      <protection/>
    </xf>
    <xf numFmtId="0" fontId="1" fillId="0" borderId="0" xfId="25" applyFont="1" applyFill="1" applyAlignment="1" applyProtection="1">
      <alignment horizontal="right"/>
      <protection/>
    </xf>
    <xf numFmtId="49" fontId="5" fillId="0" borderId="2" xfId="25" applyNumberFormat="1" applyFont="1" applyFill="1" applyBorder="1" applyAlignment="1" applyProtection="1">
      <alignment horizontal="center"/>
      <protection/>
    </xf>
    <xf numFmtId="0" fontId="1" fillId="0" borderId="0" xfId="25" applyFont="1" applyFill="1" applyAlignment="1" applyProtection="1">
      <alignment horizontal="right" shrinkToFit="1"/>
      <protection/>
    </xf>
    <xf numFmtId="49" fontId="0" fillId="0" borderId="3" xfId="25" applyNumberFormat="1" applyFont="1" applyFill="1" applyBorder="1" applyAlignment="1" applyProtection="1">
      <alignment horizontal="center"/>
      <protection locked="0"/>
    </xf>
    <xf numFmtId="0" fontId="1" fillId="0" borderId="0" xfId="25" applyFont="1" applyFill="1" applyBorder="1" applyAlignment="1" applyProtection="1">
      <alignment horizontal="right" shrinkToFit="1"/>
      <protection/>
    </xf>
    <xf numFmtId="49" fontId="7" fillId="0" borderId="3" xfId="25" applyNumberFormat="1" applyFont="1" applyFill="1" applyBorder="1" applyAlignment="1" applyProtection="1">
      <alignment horizontal="center"/>
      <protection locked="0"/>
    </xf>
    <xf numFmtId="49" fontId="1" fillId="0" borderId="0" xfId="25" applyNumberFormat="1" applyFont="1" applyFill="1" applyBorder="1" applyAlignment="1" applyProtection="1">
      <alignment horizontal="right"/>
      <protection/>
    </xf>
    <xf numFmtId="49" fontId="7" fillId="0" borderId="4" xfId="25" applyNumberFormat="1" applyFont="1" applyFill="1" applyBorder="1" applyAlignment="1" applyProtection="1">
      <alignment horizontal="center"/>
      <protection/>
    </xf>
    <xf numFmtId="0" fontId="0" fillId="0" borderId="0" xfId="25" applyFont="1" applyFill="1">
      <alignment/>
      <protection/>
    </xf>
    <xf numFmtId="0" fontId="7" fillId="0" borderId="0" xfId="25" applyNumberFormat="1" applyFont="1" applyFill="1" applyAlignment="1" applyProtection="1">
      <alignment horizontal="left" shrinkToFit="1"/>
      <protection/>
    </xf>
    <xf numFmtId="49" fontId="0" fillId="0" borderId="0" xfId="25" applyNumberFormat="1" applyFont="1" applyFill="1" applyBorder="1" applyAlignment="1" applyProtection="1">
      <alignment horizontal="left"/>
      <protection/>
    </xf>
    <xf numFmtId="49" fontId="0" fillId="0" borderId="0" xfId="25" applyNumberFormat="1" applyFont="1" applyFill="1" applyAlignment="1">
      <alignment wrapText="1"/>
      <protection/>
    </xf>
    <xf numFmtId="49" fontId="0" fillId="0" borderId="0" xfId="25" applyNumberFormat="1" applyFont="1" applyFill="1" applyAlignment="1">
      <alignment/>
      <protection/>
    </xf>
    <xf numFmtId="0" fontId="0" fillId="0" borderId="0" xfId="25" applyNumberFormat="1" applyFill="1" applyAlignment="1" applyProtection="1">
      <alignment shrinkToFit="1"/>
      <protection/>
    </xf>
    <xf numFmtId="49" fontId="1" fillId="0" borderId="0" xfId="0" applyNumberFormat="1" applyFont="1" applyAlignment="1" applyProtection="1">
      <alignment horizontal="center" shrinkToFit="1"/>
      <protection/>
    </xf>
    <xf numFmtId="0" fontId="7" fillId="0" borderId="63" xfId="25" applyFont="1" applyFill="1" applyBorder="1" applyAlignment="1">
      <alignment horizontal="center" vertical="center" wrapText="1"/>
      <protection/>
    </xf>
    <xf numFmtId="0" fontId="7" fillId="0" borderId="29" xfId="25" applyFont="1" applyFill="1" applyBorder="1" applyAlignment="1">
      <alignment horizontal="center" vertical="center" wrapText="1"/>
      <protection/>
    </xf>
    <xf numFmtId="49" fontId="7" fillId="0" borderId="29" xfId="25" applyNumberFormat="1" applyFont="1" applyFill="1" applyBorder="1" applyAlignment="1">
      <alignment horizontal="center" vertical="center" wrapText="1"/>
      <protection/>
    </xf>
    <xf numFmtId="49" fontId="7" fillId="0" borderId="13" xfId="25" applyNumberFormat="1" applyFont="1" applyFill="1" applyBorder="1" applyAlignment="1">
      <alignment horizontal="center" vertical="center" wrapText="1"/>
      <protection/>
    </xf>
    <xf numFmtId="0" fontId="0" fillId="0" borderId="60" xfId="25" applyFont="1" applyFill="1" applyBorder="1" applyAlignment="1" applyProtection="1">
      <alignment wrapText="1"/>
      <protection/>
    </xf>
    <xf numFmtId="0" fontId="10" fillId="0" borderId="26" xfId="25" applyFont="1" applyFill="1" applyBorder="1" applyAlignment="1" applyProtection="1">
      <alignment wrapText="1"/>
      <protection/>
    </xf>
    <xf numFmtId="0" fontId="0" fillId="0" borderId="26" xfId="25" applyFont="1" applyFill="1" applyBorder="1" applyAlignment="1" applyProtection="1">
      <alignment wrapText="1"/>
      <protection/>
    </xf>
    <xf numFmtId="0" fontId="7" fillId="0" borderId="5" xfId="25" applyFont="1" applyFill="1" applyBorder="1" applyAlignment="1" applyProtection="1">
      <alignment wrapText="1"/>
      <protection/>
    </xf>
    <xf numFmtId="49" fontId="0" fillId="0" borderId="26" xfId="25" applyNumberFormat="1" applyFill="1" applyBorder="1" applyAlignment="1">
      <alignment wrapText="1"/>
      <protection/>
    </xf>
    <xf numFmtId="49" fontId="10" fillId="0" borderId="26" xfId="25" applyNumberFormat="1" applyFont="1" applyFill="1" applyBorder="1" applyAlignment="1">
      <alignment wrapText="1"/>
      <protection/>
    </xf>
    <xf numFmtId="49" fontId="10" fillId="0" borderId="64" xfId="25" applyNumberFormat="1" applyFont="1" applyFill="1" applyBorder="1" applyAlignment="1">
      <alignment wrapText="1"/>
      <protection/>
    </xf>
    <xf numFmtId="0" fontId="0" fillId="0" borderId="60" xfId="25" applyFont="1" applyFill="1" applyBorder="1" applyAlignment="1">
      <alignment wrapText="1"/>
      <protection/>
    </xf>
    <xf numFmtId="49" fontId="0" fillId="0" borderId="26" xfId="25" applyNumberFormat="1" applyFont="1" applyFill="1" applyBorder="1" applyAlignment="1">
      <alignment wrapText="1"/>
      <protection/>
    </xf>
    <xf numFmtId="0" fontId="0" fillId="0" borderId="26" xfId="25" applyNumberFormat="1" applyFont="1" applyFill="1" applyBorder="1" applyAlignment="1">
      <alignment wrapText="1"/>
      <protection/>
    </xf>
    <xf numFmtId="0" fontId="7" fillId="0" borderId="64" xfId="25" applyFont="1" applyFill="1" applyBorder="1" applyAlignment="1">
      <alignment wrapText="1"/>
      <protection/>
    </xf>
    <xf numFmtId="49" fontId="7" fillId="0" borderId="26" xfId="25" applyNumberFormat="1" applyFont="1" applyFill="1" applyBorder="1" applyAlignment="1">
      <alignment vertical="center" wrapText="1"/>
      <protection/>
    </xf>
    <xf numFmtId="0" fontId="10" fillId="0" borderId="26" xfId="25" applyNumberFormat="1" applyFont="1" applyFill="1" applyBorder="1" applyAlignment="1">
      <alignment wrapText="1"/>
      <protection/>
    </xf>
    <xf numFmtId="0" fontId="10" fillId="0" borderId="26" xfId="25" applyNumberFormat="1" applyFont="1" applyFill="1" applyBorder="1" applyAlignment="1">
      <alignment wrapText="1"/>
      <protection/>
    </xf>
    <xf numFmtId="49" fontId="7" fillId="0" borderId="26" xfId="25" applyNumberFormat="1" applyFont="1" applyFill="1" applyBorder="1" applyAlignment="1">
      <alignment wrapText="1"/>
      <protection/>
    </xf>
    <xf numFmtId="49" fontId="0" fillId="0" borderId="26" xfId="25" applyNumberFormat="1" applyFont="1" applyFill="1" applyBorder="1" applyAlignment="1">
      <alignment wrapText="1"/>
      <protection/>
    </xf>
    <xf numFmtId="49" fontId="0" fillId="0" borderId="64" xfId="25" applyNumberFormat="1" applyFont="1" applyFill="1" applyBorder="1" applyAlignment="1">
      <alignment wrapText="1"/>
      <protection/>
    </xf>
    <xf numFmtId="49" fontId="7" fillId="0" borderId="64" xfId="25" applyNumberFormat="1" applyFont="1" applyFill="1" applyBorder="1" applyAlignment="1">
      <alignment wrapText="1"/>
      <protection/>
    </xf>
    <xf numFmtId="49" fontId="7" fillId="0" borderId="9" xfId="25" applyNumberFormat="1" applyFont="1" applyFill="1" applyBorder="1" applyAlignment="1">
      <alignment wrapText="1"/>
      <protection/>
    </xf>
    <xf numFmtId="49" fontId="0" fillId="0" borderId="9" xfId="25" applyNumberFormat="1" applyFont="1" applyFill="1" applyBorder="1" applyAlignment="1">
      <alignment wrapText="1"/>
      <protection/>
    </xf>
    <xf numFmtId="0" fontId="7" fillId="0" borderId="60" xfId="25" applyFont="1" applyFill="1" applyBorder="1" applyAlignment="1">
      <alignment wrapText="1"/>
      <protection/>
    </xf>
    <xf numFmtId="0" fontId="0" fillId="0" borderId="60" xfId="25" applyFont="1" applyFill="1" applyBorder="1" applyAlignment="1">
      <alignment/>
      <protection/>
    </xf>
    <xf numFmtId="0" fontId="7" fillId="0" borderId="4" xfId="25" applyFont="1" applyFill="1" applyBorder="1" applyAlignment="1">
      <alignment wrapText="1"/>
      <protection/>
    </xf>
    <xf numFmtId="0" fontId="0" fillId="0" borderId="4" xfId="25" applyFont="1" applyFill="1" applyBorder="1" applyAlignment="1">
      <alignment wrapText="1"/>
      <protection/>
    </xf>
    <xf numFmtId="1" fontId="24" fillId="0" borderId="0" xfId="25" applyNumberFormat="1" applyFont="1" applyFill="1" applyBorder="1">
      <alignment/>
      <protection/>
    </xf>
    <xf numFmtId="0" fontId="7" fillId="0" borderId="63" xfId="25" applyFont="1" applyFill="1" applyBorder="1" applyAlignment="1" applyProtection="1">
      <alignment horizontal="center" vertical="center" wrapText="1"/>
      <protection/>
    </xf>
    <xf numFmtId="0" fontId="0" fillId="0" borderId="5" xfId="25" applyFont="1" applyFill="1" applyBorder="1" applyAlignment="1" applyProtection="1">
      <alignment wrapText="1"/>
      <protection/>
    </xf>
    <xf numFmtId="0" fontId="0" fillId="0" borderId="64" xfId="25" applyFont="1" applyFill="1" applyBorder="1" applyAlignment="1" applyProtection="1">
      <alignment horizontal="left" vertical="top" wrapText="1"/>
      <protection/>
    </xf>
    <xf numFmtId="0" fontId="7" fillId="0" borderId="7" xfId="25" applyFont="1" applyFill="1" applyBorder="1" applyAlignment="1" applyProtection="1">
      <alignment horizontal="center" vertical="center" wrapText="1"/>
      <protection/>
    </xf>
    <xf numFmtId="49" fontId="7" fillId="0" borderId="18" xfId="25" applyNumberFormat="1" applyFont="1" applyFill="1" applyBorder="1" applyAlignment="1" applyProtection="1">
      <alignment horizontal="center" vertical="center" wrapText="1"/>
      <protection/>
    </xf>
    <xf numFmtId="49" fontId="7" fillId="0" borderId="17" xfId="25" applyNumberFormat="1" applyFont="1" applyFill="1" applyBorder="1" applyAlignment="1" applyProtection="1">
      <alignment horizontal="center" vertical="center" wrapText="1"/>
      <protection/>
    </xf>
    <xf numFmtId="0" fontId="0" fillId="0" borderId="26" xfId="25" applyFont="1" applyFill="1" applyBorder="1" applyAlignment="1" applyProtection="1">
      <alignment horizontal="left" vertical="top" wrapText="1"/>
      <protection/>
    </xf>
    <xf numFmtId="0" fontId="4" fillId="0" borderId="6" xfId="25" applyFont="1" applyFill="1" applyBorder="1" applyAlignment="1">
      <alignment horizontal="left" vertical="top"/>
      <protection/>
    </xf>
    <xf numFmtId="49" fontId="7" fillId="0" borderId="42" xfId="25" applyNumberFormat="1" applyFont="1" applyFill="1" applyBorder="1" applyAlignment="1" applyProtection="1">
      <alignment horizontal="center" vertical="center" wrapText="1"/>
      <protection/>
    </xf>
    <xf numFmtId="49" fontId="7" fillId="0" borderId="13" xfId="25" applyNumberFormat="1" applyFont="1" applyFill="1" applyBorder="1" applyAlignment="1" applyProtection="1">
      <alignment horizontal="center" vertical="center" wrapText="1"/>
      <protection/>
    </xf>
    <xf numFmtId="0" fontId="0" fillId="0" borderId="45" xfId="25" applyFont="1" applyFill="1" applyBorder="1" applyAlignment="1" applyProtection="1">
      <alignment wrapText="1"/>
      <protection/>
    </xf>
    <xf numFmtId="0" fontId="0" fillId="0" borderId="7" xfId="25" applyFont="1" applyFill="1" applyBorder="1" applyAlignment="1" applyProtection="1">
      <alignment wrapText="1"/>
      <protection/>
    </xf>
    <xf numFmtId="0" fontId="7" fillId="0" borderId="60" xfId="25" applyFont="1" applyFill="1" applyBorder="1" applyAlignment="1" applyProtection="1">
      <alignment horizontal="left" wrapText="1"/>
      <protection/>
    </xf>
    <xf numFmtId="0" fontId="7" fillId="0" borderId="60" xfId="25" applyFont="1" applyFill="1" applyBorder="1" applyAlignment="1" applyProtection="1">
      <alignment wrapText="1"/>
      <protection/>
    </xf>
    <xf numFmtId="0" fontId="7" fillId="0" borderId="60" xfId="25" applyFont="1" applyFill="1" applyBorder="1" applyAlignment="1" applyProtection="1">
      <alignment horizontal="center" wrapText="1"/>
      <protection/>
    </xf>
    <xf numFmtId="0" fontId="4" fillId="0" borderId="54" xfId="25" applyFont="1" applyFill="1" applyBorder="1" applyAlignment="1">
      <alignment/>
      <protection/>
    </xf>
    <xf numFmtId="0" fontId="7" fillId="0" borderId="29" xfId="25" applyFont="1" applyFill="1" applyBorder="1" applyAlignment="1" applyProtection="1">
      <alignment horizontal="center" vertical="center" wrapText="1"/>
      <protection/>
    </xf>
    <xf numFmtId="49" fontId="7" fillId="0" borderId="29" xfId="25" applyNumberFormat="1" applyFont="1" applyFill="1" applyBorder="1" applyAlignment="1" applyProtection="1">
      <alignment horizontal="center" vertical="center" wrapText="1"/>
      <protection/>
    </xf>
    <xf numFmtId="49" fontId="0" fillId="0" borderId="43" xfId="25" applyNumberFormat="1" applyFont="1" applyFill="1" applyBorder="1" applyAlignment="1" applyProtection="1">
      <alignment wrapText="1"/>
      <protection/>
    </xf>
    <xf numFmtId="49" fontId="0" fillId="0" borderId="26" xfId="25" applyNumberFormat="1" applyFont="1" applyFill="1" applyBorder="1" applyAlignment="1" applyProtection="1">
      <alignment wrapText="1"/>
      <protection/>
    </xf>
    <xf numFmtId="49" fontId="7" fillId="0" borderId="26" xfId="25" applyNumberFormat="1" applyFont="1" applyFill="1" applyBorder="1" applyAlignment="1" applyProtection="1">
      <alignment wrapText="1"/>
      <protection/>
    </xf>
    <xf numFmtId="0" fontId="0" fillId="0" borderId="64" xfId="25" applyFont="1" applyFill="1" applyBorder="1" applyAlignment="1" applyProtection="1">
      <alignment wrapText="1"/>
      <protection/>
    </xf>
    <xf numFmtId="0" fontId="4" fillId="0" borderId="0" xfId="25" applyFont="1" applyFill="1" applyBorder="1" applyAlignment="1">
      <alignment horizontal="left"/>
      <protection/>
    </xf>
    <xf numFmtId="0" fontId="6" fillId="0" borderId="63" xfId="25" applyFont="1" applyFill="1" applyBorder="1" applyAlignment="1" applyProtection="1">
      <alignment horizontal="center" vertical="center" wrapText="1"/>
      <protection/>
    </xf>
    <xf numFmtId="0" fontId="6" fillId="0" borderId="29" xfId="25" applyFont="1" applyFill="1" applyBorder="1" applyAlignment="1" applyProtection="1">
      <alignment horizontal="center" vertical="center" wrapText="1"/>
      <protection/>
    </xf>
    <xf numFmtId="49" fontId="6" fillId="0" borderId="29" xfId="25" applyNumberFormat="1" applyFont="1" applyFill="1" applyBorder="1" applyAlignment="1" applyProtection="1">
      <alignment horizontal="center" vertical="center" wrapText="1"/>
      <protection/>
    </xf>
    <xf numFmtId="49" fontId="6" fillId="0" borderId="13" xfId="25" applyNumberFormat="1" applyFont="1" applyFill="1" applyBorder="1" applyAlignment="1" applyProtection="1">
      <alignment horizontal="center" vertical="center" wrapText="1"/>
      <protection/>
    </xf>
    <xf numFmtId="49" fontId="6" fillId="0" borderId="26" xfId="25" applyNumberFormat="1" applyFont="1" applyFill="1" applyBorder="1" applyAlignment="1" applyProtection="1">
      <alignment wrapText="1"/>
      <protection/>
    </xf>
    <xf numFmtId="49" fontId="25" fillId="0" borderId="26" xfId="25" applyNumberFormat="1" applyFont="1" applyFill="1" applyBorder="1" applyAlignment="1" applyProtection="1">
      <alignment horizontal="left" wrapText="1"/>
      <protection/>
    </xf>
    <xf numFmtId="49" fontId="8" fillId="0" borderId="26" xfId="25" applyNumberFormat="1" applyFont="1" applyFill="1" applyBorder="1" applyAlignment="1" applyProtection="1">
      <alignment wrapText="1"/>
      <protection/>
    </xf>
    <xf numFmtId="49" fontId="25" fillId="0" borderId="26" xfId="25" applyNumberFormat="1" applyFont="1" applyFill="1" applyBorder="1" applyAlignment="1" applyProtection="1">
      <alignment wrapText="1"/>
      <protection/>
    </xf>
    <xf numFmtId="0" fontId="4" fillId="0" borderId="0" xfId="25" applyFont="1" applyFill="1" applyAlignment="1">
      <alignment horizontal="left"/>
      <protection/>
    </xf>
    <xf numFmtId="0" fontId="6" fillId="0" borderId="63" xfId="25" applyFont="1" applyFill="1" applyBorder="1" applyAlignment="1">
      <alignment horizontal="center" vertical="center" wrapText="1"/>
      <protection/>
    </xf>
    <xf numFmtId="0" fontId="6" fillId="0" borderId="29" xfId="25" applyFont="1" applyFill="1" applyBorder="1" applyAlignment="1">
      <alignment horizontal="center" vertical="center" wrapText="1"/>
      <protection/>
    </xf>
    <xf numFmtId="49" fontId="6" fillId="0" borderId="29" xfId="25" applyNumberFormat="1" applyFont="1" applyFill="1" applyBorder="1" applyAlignment="1">
      <alignment horizontal="center" vertical="center" wrapText="1"/>
      <protection/>
    </xf>
    <xf numFmtId="49" fontId="6" fillId="0" borderId="69" xfId="25" applyNumberFormat="1" applyFont="1" applyFill="1" applyBorder="1" applyAlignment="1">
      <alignment horizontal="center" vertical="center" wrapText="1"/>
      <protection/>
    </xf>
    <xf numFmtId="49" fontId="6" fillId="0" borderId="26" xfId="25" applyNumberFormat="1" applyFont="1" applyFill="1" applyBorder="1" applyAlignment="1">
      <alignment wrapText="1"/>
      <protection/>
    </xf>
    <xf numFmtId="49" fontId="25" fillId="0" borderId="26" xfId="25" applyNumberFormat="1" applyFont="1" applyFill="1" applyBorder="1" applyAlignment="1">
      <alignment horizontal="left" wrapText="1"/>
      <protection/>
    </xf>
    <xf numFmtId="49" fontId="8" fillId="0" borderId="64" xfId="25" applyNumberFormat="1" applyFont="1" applyFill="1" applyBorder="1" applyAlignment="1">
      <alignment wrapText="1"/>
      <protection/>
    </xf>
    <xf numFmtId="49" fontId="6" fillId="0" borderId="13" xfId="25" applyNumberFormat="1" applyFont="1" applyFill="1" applyBorder="1" applyAlignment="1">
      <alignment horizontal="center" vertical="center" wrapText="1"/>
      <protection/>
    </xf>
    <xf numFmtId="49" fontId="6" fillId="0" borderId="2" xfId="25" applyNumberFormat="1" applyFont="1" applyFill="1" applyBorder="1" applyAlignment="1">
      <alignment wrapText="1"/>
      <protection/>
    </xf>
    <xf numFmtId="0" fontId="7" fillId="0" borderId="0" xfId="0" applyFont="1" applyAlignment="1">
      <alignment/>
    </xf>
    <xf numFmtId="49" fontId="4" fillId="0" borderId="0" xfId="25" applyNumberFormat="1" applyFont="1" applyFill="1" applyBorder="1" applyAlignment="1" applyProtection="1">
      <alignment horizontal="left"/>
      <protection/>
    </xf>
    <xf numFmtId="49" fontId="1" fillId="0" borderId="0" xfId="23" applyNumberFormat="1" applyFont="1" applyFill="1" applyAlignment="1" applyProtection="1">
      <alignment/>
      <protection locked="0"/>
    </xf>
    <xf numFmtId="49" fontId="7" fillId="0" borderId="0" xfId="23" applyNumberFormat="1" applyFont="1" applyFill="1" applyAlignment="1" applyProtection="1">
      <alignment horizontal="left" shrinkToFit="1"/>
      <protection/>
    </xf>
    <xf numFmtId="0" fontId="7" fillId="0" borderId="0" xfId="23" applyNumberFormat="1" applyFont="1" applyFill="1" applyAlignment="1" applyProtection="1">
      <alignment horizontal="left" shrinkToFit="1"/>
      <protection/>
    </xf>
    <xf numFmtId="49" fontId="0" fillId="0" borderId="0" xfId="23" applyNumberFormat="1" applyFont="1" applyFill="1" applyAlignment="1">
      <alignment wrapText="1"/>
      <protection/>
    </xf>
    <xf numFmtId="49" fontId="7" fillId="0" borderId="0" xfId="23" applyNumberFormat="1" applyFont="1" applyFill="1" applyBorder="1" applyAlignment="1" applyProtection="1">
      <alignment horizontal="left"/>
      <protection/>
    </xf>
    <xf numFmtId="0" fontId="7" fillId="0" borderId="0" xfId="23" applyNumberFormat="1" applyFont="1" applyFill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 shrinkToFit="1"/>
      <protection/>
    </xf>
    <xf numFmtId="0" fontId="0" fillId="0" borderId="0" xfId="0" applyNumberFormat="1" applyAlignment="1" applyProtection="1">
      <alignment shrinkToFit="1"/>
      <protection/>
    </xf>
    <xf numFmtId="49" fontId="7" fillId="0" borderId="0" xfId="22" applyNumberFormat="1" applyFont="1" applyAlignment="1" applyProtection="1">
      <alignment horizontal="left" shrinkToFit="1"/>
      <protection/>
    </xf>
    <xf numFmtId="0" fontId="0" fillId="0" borderId="0" xfId="22" applyAlignment="1">
      <alignment horizontal="left" shrinkToFit="1"/>
      <protection/>
    </xf>
    <xf numFmtId="0" fontId="1" fillId="0" borderId="0" xfId="22" applyFont="1" applyAlignment="1" applyProtection="1">
      <alignment wrapText="1"/>
      <protection locked="0"/>
    </xf>
    <xf numFmtId="0" fontId="0" fillId="0" borderId="0" xfId="22" applyAlignment="1">
      <alignment/>
      <protection/>
    </xf>
    <xf numFmtId="49" fontId="7" fillId="0" borderId="0" xfId="22" applyNumberFormat="1" applyFont="1" applyAlignment="1" applyProtection="1">
      <alignment horizontal="center" wrapText="1" shrinkToFit="1"/>
      <protection/>
    </xf>
    <xf numFmtId="0" fontId="0" fillId="0" borderId="0" xfId="22" applyAlignment="1">
      <alignment shrinkToFit="1"/>
      <protection/>
    </xf>
    <xf numFmtId="49" fontId="7" fillId="0" borderId="0" xfId="22" applyNumberFormat="1" applyFont="1" applyAlignment="1" applyProtection="1">
      <alignment horizontal="left" wrapText="1" shrinkToFit="1"/>
      <protection/>
    </xf>
    <xf numFmtId="49" fontId="7" fillId="0" borderId="0" xfId="22" applyNumberFormat="1" applyFont="1" applyAlignment="1" applyProtection="1">
      <alignment wrapText="1"/>
      <protection locked="0"/>
    </xf>
    <xf numFmtId="49" fontId="0" fillId="0" borderId="0" xfId="22" applyNumberFormat="1" applyFont="1" applyAlignment="1" applyProtection="1">
      <alignment wrapText="1"/>
      <protection locked="0"/>
    </xf>
    <xf numFmtId="0" fontId="12" fillId="0" borderId="0" xfId="0" applyFont="1" applyAlignment="1">
      <alignment horizontal="left"/>
    </xf>
    <xf numFmtId="49" fontId="7" fillId="0" borderId="0" xfId="0" applyNumberFormat="1" applyFont="1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49" fontId="7" fillId="0" borderId="0" xfId="0" applyNumberFormat="1" applyFont="1" applyAlignment="1" applyProtection="1">
      <alignment horizontal="left" shrinkToFit="1"/>
      <protection/>
    </xf>
    <xf numFmtId="49" fontId="7" fillId="0" borderId="0" xfId="0" applyNumberFormat="1" applyFont="1" applyFill="1" applyAlignment="1" applyProtection="1">
      <alignment horizontal="center" wrapText="1"/>
      <protection/>
    </xf>
    <xf numFmtId="49" fontId="7" fillId="0" borderId="0" xfId="0" applyNumberFormat="1" applyFont="1" applyFill="1" applyAlignment="1" applyProtection="1">
      <alignment horizontal="left" shrinkToFit="1"/>
      <protection/>
    </xf>
    <xf numFmtId="0" fontId="1" fillId="0" borderId="0" xfId="22" applyNumberFormat="1" applyFont="1" applyAlignment="1" applyProtection="1">
      <alignment horizontal="left" vertical="center" wrapText="1" shrinkToFit="1"/>
      <protection/>
    </xf>
    <xf numFmtId="0" fontId="0" fillId="0" borderId="0" xfId="22" applyAlignment="1">
      <alignment horizontal="left" vertical="center" shrinkToFit="1"/>
      <protection/>
    </xf>
    <xf numFmtId="49" fontId="7" fillId="0" borderId="69" xfId="0" applyNumberFormat="1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>
      <alignment horizontal="center" vertical="center" wrapText="1"/>
    </xf>
    <xf numFmtId="49" fontId="1" fillId="0" borderId="0" xfId="23" applyNumberFormat="1" applyFont="1" applyFill="1" applyAlignment="1" applyProtection="1">
      <alignment wrapText="1"/>
      <protection locked="0"/>
    </xf>
    <xf numFmtId="0" fontId="26" fillId="0" borderId="0" xfId="23" applyFont="1" applyAlignment="1">
      <alignment horizontal="center" vertical="center"/>
      <protection/>
    </xf>
    <xf numFmtId="0" fontId="26" fillId="0" borderId="16" xfId="23" applyFont="1" applyBorder="1" applyAlignment="1">
      <alignment horizontal="center" vertical="center"/>
      <protection/>
    </xf>
    <xf numFmtId="0" fontId="1" fillId="0" borderId="0" xfId="22" applyNumberFormat="1" applyFont="1" applyAlignment="1" applyProtection="1">
      <alignment horizontal="center" vertical="center" wrapText="1" shrinkToFit="1"/>
      <protection/>
    </xf>
    <xf numFmtId="0" fontId="0" fillId="0" borderId="0" xfId="22" applyAlignment="1">
      <alignment horizontal="center" vertical="center" shrinkToFit="1"/>
      <protection/>
    </xf>
    <xf numFmtId="0" fontId="7" fillId="0" borderId="0" xfId="23" applyNumberFormat="1" applyFont="1" applyFill="1" applyBorder="1" applyAlignment="1" applyProtection="1">
      <alignment horizontal="left" shrinkToFit="1"/>
      <protection/>
    </xf>
    <xf numFmtId="0" fontId="0" fillId="0" borderId="0" xfId="0" applyFont="1" applyAlignment="1" applyProtection="1">
      <alignment horizontal="left"/>
      <protection locked="0"/>
    </xf>
    <xf numFmtId="49" fontId="7" fillId="0" borderId="0" xfId="24" applyNumberFormat="1" applyFont="1" applyFill="1" applyAlignment="1" applyProtection="1">
      <alignment horizontal="left" wrapText="1"/>
      <protection/>
    </xf>
    <xf numFmtId="0" fontId="7" fillId="0" borderId="0" xfId="24" applyNumberFormat="1" applyFont="1" applyFill="1" applyAlignment="1" applyProtection="1">
      <alignment horizontal="left" wrapText="1"/>
      <protection/>
    </xf>
    <xf numFmtId="0" fontId="0" fillId="0" borderId="0" xfId="24" applyNumberFormat="1" applyFill="1" applyAlignment="1" applyProtection="1">
      <alignment horizontal="left" wrapText="1"/>
      <protection/>
    </xf>
    <xf numFmtId="49" fontId="5" fillId="0" borderId="0" xfId="24" applyNumberFormat="1" applyFont="1" applyFill="1" applyAlignment="1" applyProtection="1">
      <alignment wrapText="1"/>
      <protection locked="0"/>
    </xf>
    <xf numFmtId="0" fontId="1" fillId="0" borderId="0" xfId="24" applyFont="1" applyFill="1" applyAlignment="1" applyProtection="1">
      <alignment wrapText="1"/>
      <protection locked="0"/>
    </xf>
    <xf numFmtId="49" fontId="12" fillId="0" borderId="0" xfId="24" applyNumberFormat="1" applyFont="1" applyFill="1" applyAlignment="1">
      <alignment horizontal="center"/>
      <protection/>
    </xf>
    <xf numFmtId="49" fontId="12" fillId="0" borderId="16" xfId="24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7" fillId="0" borderId="0" xfId="24" applyNumberFormat="1" applyFont="1" applyFill="1" applyBorder="1" applyAlignment="1" applyProtection="1">
      <alignment horizontal="left" shrinkToFit="1"/>
      <protection/>
    </xf>
    <xf numFmtId="49" fontId="7" fillId="0" borderId="57" xfId="25" applyNumberFormat="1" applyFont="1" applyFill="1" applyBorder="1" applyAlignment="1" applyProtection="1">
      <alignment horizontal="center" vertical="center" wrapText="1"/>
      <protection/>
    </xf>
    <xf numFmtId="0" fontId="7" fillId="0" borderId="47" xfId="25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/>
      <protection locked="0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7" fillId="0" borderId="70" xfId="25" applyFont="1" applyFill="1" applyBorder="1" applyAlignment="1" applyProtection="1">
      <alignment horizontal="center" vertical="center" wrapText="1"/>
      <protection/>
    </xf>
    <xf numFmtId="0" fontId="0" fillId="0" borderId="43" xfId="25" applyFill="1" applyBorder="1" applyAlignment="1" applyProtection="1">
      <alignment wrapText="1"/>
      <protection/>
    </xf>
    <xf numFmtId="0" fontId="7" fillId="0" borderId="52" xfId="25" applyFont="1" applyFill="1" applyBorder="1" applyAlignment="1" applyProtection="1">
      <alignment horizontal="center" vertical="center" wrapText="1"/>
      <protection/>
    </xf>
    <xf numFmtId="0" fontId="7" fillId="0" borderId="37" xfId="25" applyFont="1" applyFill="1" applyBorder="1" applyAlignment="1" applyProtection="1">
      <alignment horizontal="center" vertical="center" wrapText="1"/>
      <protection/>
    </xf>
    <xf numFmtId="0" fontId="7" fillId="0" borderId="65" xfId="25" applyFont="1" applyFill="1" applyBorder="1" applyAlignment="1" applyProtection="1">
      <alignment horizontal="center" vertical="center" wrapText="1"/>
      <protection/>
    </xf>
    <xf numFmtId="0" fontId="7" fillId="0" borderId="38" xfId="25" applyFont="1" applyFill="1" applyBorder="1" applyAlignment="1" applyProtection="1">
      <alignment horizontal="center" vertical="center" wrapText="1"/>
      <protection/>
    </xf>
    <xf numFmtId="188" fontId="7" fillId="0" borderId="57" xfId="25" applyNumberFormat="1" applyFont="1" applyFill="1" applyBorder="1" applyAlignment="1" applyProtection="1">
      <alignment horizontal="center" vertical="center" wrapText="1"/>
      <protection/>
    </xf>
    <xf numFmtId="0" fontId="12" fillId="0" borderId="6" xfId="25" applyFont="1" applyFill="1" applyBorder="1" applyAlignment="1">
      <alignment horizontal="center"/>
      <protection/>
    </xf>
    <xf numFmtId="0" fontId="7" fillId="0" borderId="0" xfId="25" applyFont="1" applyFill="1" applyAlignment="1" applyProtection="1">
      <alignment horizontal="center"/>
      <protection/>
    </xf>
    <xf numFmtId="49" fontId="7" fillId="0" borderId="0" xfId="25" applyNumberFormat="1" applyFont="1" applyFill="1" applyAlignment="1" applyProtection="1">
      <alignment horizontal="left" shrinkToFit="1"/>
      <protection/>
    </xf>
    <xf numFmtId="49" fontId="7" fillId="0" borderId="0" xfId="25" applyNumberFormat="1" applyFont="1" applyFill="1" applyAlignment="1" applyProtection="1">
      <alignment horizontal="center" wrapText="1"/>
      <protection/>
    </xf>
    <xf numFmtId="49" fontId="1" fillId="0" borderId="0" xfId="25" applyNumberFormat="1" applyFont="1" applyFill="1" applyAlignment="1" applyProtection="1">
      <alignment wrapText="1"/>
      <protection locked="0"/>
    </xf>
    <xf numFmtId="49" fontId="0" fillId="0" borderId="0" xfId="25" applyNumberFormat="1" applyFont="1" applyFill="1" applyAlignment="1">
      <alignment wrapText="1"/>
      <protection/>
    </xf>
    <xf numFmtId="0" fontId="1" fillId="0" borderId="0" xfId="25" applyFont="1" applyFill="1" applyAlignment="1" applyProtection="1">
      <alignment wrapText="1"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Обычный_F01_50016_EN" xfId="22"/>
    <cellStyle name="Обычный_F03_50016_EN" xfId="23"/>
    <cellStyle name="Обычный_F04_50016_EN" xfId="24"/>
    <cellStyle name="Обычный_F05_50016_EN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01c_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24_1"/>
      <sheetName val="Лист1"/>
      <sheetName val="СВОД1"/>
      <sheetName val="СВОД2"/>
      <sheetName val="СВОД3"/>
      <sheetName val="Лист2"/>
      <sheetName val="СВОД"/>
      <sheetName val="10"/>
      <sheetName val="Оглавление"/>
      <sheetName val="Информация"/>
      <sheetName val="Список"/>
      <sheetName val="Доп инфо"/>
      <sheetName val="Проверка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финансирование"/>
      <sheetName val="ддс"/>
      <sheetName val="анализ"/>
      <sheetName val="F01c_"/>
      <sheetName val="Лист3"/>
      <sheetName val="Вязовка"/>
      <sheetName val="Красноармейск"/>
      <sheetName val="Советское"/>
      <sheetName val="Ершов"/>
      <sheetName val="Озинки"/>
      <sheetName val="Саратов,Энгельс"/>
      <sheetName val="Воскресенск"/>
      <sheetName val="ВСЕГО"/>
      <sheetName val="Инструкция"/>
      <sheetName val="курс$"/>
      <sheetName val="БПЛАН"/>
      <sheetName val="формат P&amp;L"/>
      <sheetName val="план рег оп"/>
      <sheetName val="предоставление ЦК"/>
      <sheetName val="предоставление АК"/>
      <sheetName val="Трафик пользователей"/>
      <sheetName val="телефонные карты"/>
      <sheetName val="региональные операторы"/>
      <sheetName val="Альтернативные операторы"/>
      <sheetName val="док.электросвязь"/>
      <sheetName val="телематические службы"/>
      <sheetName val="ИСС"/>
      <sheetName val="ТВ и РВ"/>
      <sheetName val="Номерная емкость РТК"/>
      <sheetName val="Прочие УС"/>
      <sheetName val="УХ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1"/>
      <sheetName val="12"/>
      <sheetName val="ф41_БПЛАН"/>
      <sheetName val="БП РСБУ"/>
      <sheetName val="БП МСФО"/>
      <sheetName val="курс"/>
      <sheetName val="01-05"/>
      <sheetName val="Стр%"/>
      <sheetName val="Обозначения"/>
      <sheetName val="Порядок заполнения"/>
      <sheetName val="КОНТРОЛИ"/>
      <sheetName val="Общие данные"/>
      <sheetName val="Данные ФСС"/>
      <sheetName val="ОСС_3"/>
      <sheetName val="ОСС_4"/>
      <sheetName val="ОСС_5"/>
      <sheetName val="ОСС_7"/>
      <sheetName val="ОСС_11"/>
      <sheetName val="ОСС_12"/>
      <sheetName val="Т_7"/>
      <sheetName val="Т_8"/>
      <sheetName val="Инвалиды_ЕСН_Травм_ФСС"/>
      <sheetName val="БЛ_Травм"/>
      <sheetName val="Ш_3389_1"/>
      <sheetName val="Ш_3389_2"/>
      <sheetName val="Ш_3389_3"/>
      <sheetName val="Ш_4054"/>
      <sheetName val="Ш_СВО_мес_1"/>
      <sheetName val="Ш_СВО_мес_2"/>
      <sheetName val="Ш_СВО_мес_3"/>
      <sheetName val="Ш_СВО_НИ"/>
      <sheetName val="Ш_СВО построчный"/>
      <sheetName val="Ш_регрессия_0"/>
      <sheetName val="Ш_регрессия_1"/>
      <sheetName val="Ш_регрессия_2"/>
      <sheetName val="Ш_регрессия_3"/>
      <sheetName val="Динамика ЕСН"/>
      <sheetName val="Лист подтверждения"/>
      <sheetName val="a"/>
      <sheetName val="NF50"/>
      <sheetName val="b"/>
      <sheetName val="F50_1"/>
      <sheetName val="F50_2"/>
      <sheetName val="F50_3"/>
      <sheetName val="c"/>
      <sheetName val="NF70"/>
      <sheetName val="d"/>
      <sheetName val="F70_1"/>
      <sheetName val="F70_2"/>
      <sheetName val="F70_3"/>
      <sheetName val="e"/>
      <sheetName val="3389_ЭТС_1"/>
      <sheetName val="3389_ЭТС_2"/>
      <sheetName val="3389_ЭТС_3"/>
      <sheetName val="f"/>
      <sheetName val="4054_ЭТС"/>
      <sheetName val="g"/>
      <sheetName val="4062_ЕСН_АВ_0"/>
      <sheetName val="4062_ЕСН_АВ_1"/>
      <sheetName val="4062_ЕСН_АВ_2"/>
      <sheetName val="4062_ЕСН_АВ_3"/>
      <sheetName val="h"/>
      <sheetName val="4069_ОПС_0"/>
      <sheetName val="4069_ОПС_1"/>
      <sheetName val="4069_ОПС_2"/>
      <sheetName val="4069_ОПС_3"/>
      <sheetName val="i"/>
      <sheetName val="СВО_НИ"/>
      <sheetName val="k"/>
      <sheetName val="СВО_мес_1"/>
      <sheetName val="СВО_мес_2"/>
      <sheetName val="СВО_мес_3"/>
      <sheetName val="l"/>
      <sheetName val="4053_ФБ"/>
      <sheetName val="4053_Травм"/>
      <sheetName val="4053_ФСС"/>
      <sheetName val="69.11.11"/>
      <sheetName val="69.12.11"/>
      <sheetName val="69.12.12"/>
      <sheetName val="69.20.11"/>
      <sheetName val="69.20.12"/>
      <sheetName val="69.30.11"/>
      <sheetName val="69.40.11"/>
      <sheetName val="69.50.11"/>
      <sheetName val="69.50.12"/>
      <sheetName val="68.10.00_1"/>
      <sheetName val="68.10.00_2"/>
      <sheetName val="68.10.00_3"/>
      <sheetName val="68.10.00_НИ"/>
      <sheetName val="70.00.00"/>
      <sheetName val="data"/>
      <sheetName val="m"/>
      <sheetName val="Таблица входимости"/>
      <sheetName val="n"/>
      <sheetName val="ОПС_р.2"/>
      <sheetName val="ОПС_р.2.1"/>
      <sheetName val="ОПС_р.2.2"/>
      <sheetName val="o"/>
      <sheetName val="ЕСН_АВ_р.2стр.1"/>
      <sheetName val="ЕСН_АВ_р.2стр.2"/>
      <sheetName val="ЕСН_АВ_р.2стр.3"/>
      <sheetName val="ЕСН_АВ_р.2.1"/>
      <sheetName val="ЕСН_АВ_р.3.1"/>
      <sheetName val="p"/>
      <sheetName val="4-ФСС_табл. 1, 2"/>
      <sheetName val="4-ФСС_табл. 3"/>
      <sheetName val="4-ФСС_табл. 7, 8"/>
      <sheetName val="4-ФСС_табл. 9, 10"/>
      <sheetName val="4-ФСС_табл. 11, 12"/>
    </sheetNames>
    <definedNames>
      <definedName name="F01_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115"/>
  <sheetViews>
    <sheetView showZeros="0" tabSelected="1" view="pageBreakPreview" zoomScale="85" zoomScaleNormal="85" zoomScaleSheetLayoutView="85" workbookViewId="0" topLeftCell="B1">
      <selection activeCell="C10" sqref="C10"/>
    </sheetView>
  </sheetViews>
  <sheetFormatPr defaultColWidth="9.00390625" defaultRowHeight="12.75"/>
  <cols>
    <col min="1" max="1" width="6.875" style="0" hidden="1" customWidth="1"/>
    <col min="2" max="2" width="40.75390625" style="0" customWidth="1"/>
    <col min="3" max="3" width="8.25390625" style="0" customWidth="1"/>
    <col min="4" max="4" width="11.25390625" style="7" customWidth="1"/>
    <col min="5" max="5" width="16.25390625" style="0" customWidth="1"/>
    <col min="6" max="6" width="18.00390625" style="0" customWidth="1"/>
    <col min="7" max="7" width="16.875" style="0" customWidth="1"/>
  </cols>
  <sheetData>
    <row r="1" spans="2:7" ht="16.5" thickBot="1">
      <c r="B1" s="665" t="s">
        <v>274</v>
      </c>
      <c r="C1" s="666"/>
      <c r="D1" s="666"/>
      <c r="E1" s="667"/>
      <c r="F1" s="11"/>
      <c r="G1" s="632" t="s">
        <v>282</v>
      </c>
    </row>
    <row r="2" spans="2:7" s="5" customFormat="1" ht="12.75">
      <c r="B2" s="13"/>
      <c r="C2" s="13"/>
      <c r="D2" s="4"/>
      <c r="E2" s="14"/>
      <c r="F2" s="628" t="s">
        <v>275</v>
      </c>
      <c r="G2" s="15" t="s">
        <v>32</v>
      </c>
    </row>
    <row r="3" spans="2:7" s="5" customFormat="1" ht="12.75">
      <c r="B3" s="623" t="s">
        <v>267</v>
      </c>
      <c r="C3" s="668" t="s">
        <v>368</v>
      </c>
      <c r="D3" s="640"/>
      <c r="E3" s="17"/>
      <c r="F3" s="629" t="s">
        <v>276</v>
      </c>
      <c r="G3" s="18" t="s">
        <v>33</v>
      </c>
    </row>
    <row r="4" spans="2:7" s="5" customFormat="1" ht="25.5" customHeight="1">
      <c r="B4" s="624" t="s">
        <v>268</v>
      </c>
      <c r="C4" s="850" t="s">
        <v>369</v>
      </c>
      <c r="D4" s="850"/>
      <c r="E4" s="851"/>
      <c r="F4" s="630" t="s">
        <v>277</v>
      </c>
      <c r="G4" s="20" t="s">
        <v>34</v>
      </c>
    </row>
    <row r="5" spans="1:7" s="5" customFormat="1" ht="21.75" customHeight="1">
      <c r="A5"/>
      <c r="B5" s="625" t="s">
        <v>269</v>
      </c>
      <c r="C5" s="852" t="s">
        <v>35</v>
      </c>
      <c r="D5" s="852"/>
      <c r="E5" s="852"/>
      <c r="F5" s="628" t="s">
        <v>278</v>
      </c>
      <c r="G5" s="22" t="s">
        <v>35</v>
      </c>
    </row>
    <row r="6" spans="2:7" s="5" customFormat="1" ht="18.75" customHeight="1">
      <c r="B6" s="626" t="s">
        <v>270</v>
      </c>
      <c r="C6" s="853" t="s">
        <v>370</v>
      </c>
      <c r="D6" s="853"/>
      <c r="E6" s="853"/>
      <c r="F6" s="628" t="s">
        <v>279</v>
      </c>
      <c r="G6" s="22" t="s">
        <v>36</v>
      </c>
    </row>
    <row r="7" spans="1:7" s="5" customFormat="1" ht="24" customHeight="1">
      <c r="A7" s="16"/>
      <c r="B7" s="625" t="s">
        <v>271</v>
      </c>
      <c r="C7" s="854" t="s">
        <v>371</v>
      </c>
      <c r="D7" s="854"/>
      <c r="E7" s="854"/>
      <c r="F7" s="628" t="s">
        <v>280</v>
      </c>
      <c r="G7" s="20" t="s">
        <v>37</v>
      </c>
    </row>
    <row r="8" spans="1:7" s="5" customFormat="1" ht="40.5" customHeight="1" thickBot="1">
      <c r="A8" s="13"/>
      <c r="B8" s="626" t="s">
        <v>272</v>
      </c>
      <c r="C8" s="846" t="s">
        <v>565</v>
      </c>
      <c r="D8" s="847"/>
      <c r="E8" s="631"/>
      <c r="F8" s="631" t="s">
        <v>281</v>
      </c>
      <c r="G8" s="27" t="s">
        <v>38</v>
      </c>
    </row>
    <row r="9" spans="1:7" s="5" customFormat="1" ht="33" customHeight="1" thickBot="1">
      <c r="A9" s="21"/>
      <c r="B9" s="627" t="s">
        <v>273</v>
      </c>
      <c r="C9" s="848" t="s">
        <v>283</v>
      </c>
      <c r="D9" s="848"/>
      <c r="E9" s="848"/>
      <c r="F9" s="849"/>
      <c r="G9" s="29"/>
    </row>
    <row r="10" spans="2:7" s="5" customFormat="1" ht="27.75" customHeight="1">
      <c r="B10" s="13"/>
      <c r="C10" s="13"/>
      <c r="D10"/>
      <c r="E10" s="14"/>
      <c r="F10" s="628" t="s">
        <v>284</v>
      </c>
      <c r="G10" s="30"/>
    </row>
    <row r="11" spans="2:7" s="5" customFormat="1" ht="30.75" customHeight="1" thickBot="1">
      <c r="B11" s="13"/>
      <c r="C11" s="13"/>
      <c r="D11"/>
      <c r="E11" s="14"/>
      <c r="F11" s="628" t="s">
        <v>285</v>
      </c>
      <c r="G11" s="31"/>
    </row>
    <row r="12" spans="2:6" s="5" customFormat="1" ht="27" customHeight="1">
      <c r="B12" s="32"/>
      <c r="C12" s="32"/>
      <c r="D12" s="33"/>
      <c r="E12" s="34"/>
      <c r="F12" s="35"/>
    </row>
    <row r="13" spans="1:6" s="5" customFormat="1" ht="30.75" customHeight="1" thickBot="1">
      <c r="A13" s="28"/>
      <c r="B13" s="36"/>
      <c r="C13" s="36"/>
      <c r="D13" s="37"/>
      <c r="E13" s="38"/>
      <c r="F13" s="36"/>
    </row>
    <row r="14" spans="2:7" s="5" customFormat="1" ht="22.5" customHeight="1">
      <c r="B14" s="633" t="s">
        <v>286</v>
      </c>
      <c r="C14" s="634" t="s">
        <v>287</v>
      </c>
      <c r="D14" s="635" t="s">
        <v>288</v>
      </c>
      <c r="E14" s="636" t="s">
        <v>289</v>
      </c>
      <c r="F14" s="637" t="s">
        <v>290</v>
      </c>
      <c r="G14" s="638" t="s">
        <v>291</v>
      </c>
    </row>
    <row r="15" spans="2:7" s="5" customFormat="1" ht="18.75" customHeight="1" thickBot="1">
      <c r="B15" s="39">
        <v>1</v>
      </c>
      <c r="C15" s="40" t="s">
        <v>41</v>
      </c>
      <c r="D15" s="41">
        <v>2</v>
      </c>
      <c r="E15" s="42" t="s">
        <v>42</v>
      </c>
      <c r="F15" s="43">
        <v>3</v>
      </c>
      <c r="G15" s="44">
        <v>4</v>
      </c>
    </row>
    <row r="16" spans="2:7" s="5" customFormat="1" ht="25.5">
      <c r="B16" s="639" t="s">
        <v>292</v>
      </c>
      <c r="C16" s="45"/>
      <c r="D16" s="46">
        <v>110</v>
      </c>
      <c r="E16" s="47">
        <v>110</v>
      </c>
      <c r="F16" s="48">
        <v>16943</v>
      </c>
      <c r="G16" s="48">
        <v>60126</v>
      </c>
    </row>
    <row r="17" spans="1:7" s="5" customFormat="1" ht="12.75" customHeight="1">
      <c r="A17" s="5" t="s">
        <v>39</v>
      </c>
      <c r="B17" s="641" t="s">
        <v>293</v>
      </c>
      <c r="C17" s="49" t="s">
        <v>44</v>
      </c>
      <c r="D17" s="50">
        <v>120</v>
      </c>
      <c r="E17" s="51">
        <v>120</v>
      </c>
      <c r="F17" s="52">
        <v>26192140</v>
      </c>
      <c r="G17" s="52">
        <v>25930811</v>
      </c>
    </row>
    <row r="18" spans="2:7" s="13" customFormat="1" ht="40.5" customHeight="1">
      <c r="B18" s="641" t="s">
        <v>294</v>
      </c>
      <c r="C18" s="49" t="s">
        <v>45</v>
      </c>
      <c r="D18" s="50">
        <v>130</v>
      </c>
      <c r="E18" s="53">
        <v>130</v>
      </c>
      <c r="F18" s="54">
        <v>873555</v>
      </c>
      <c r="G18" s="54">
        <v>5013563</v>
      </c>
    </row>
    <row r="19" spans="1:7" s="13" customFormat="1" ht="16.5" customHeight="1">
      <c r="A19" s="13" t="s">
        <v>40</v>
      </c>
      <c r="B19" s="641" t="s">
        <v>295</v>
      </c>
      <c r="C19" s="49"/>
      <c r="D19" s="50">
        <v>135</v>
      </c>
      <c r="E19" s="51">
        <v>135</v>
      </c>
      <c r="F19" s="52">
        <f>426-1</f>
        <v>425</v>
      </c>
      <c r="G19" s="52">
        <v>4074</v>
      </c>
    </row>
    <row r="20" spans="1:7" s="13" customFormat="1" ht="33" customHeight="1">
      <c r="A20" s="13" t="s">
        <v>43</v>
      </c>
      <c r="B20" s="641" t="s">
        <v>296</v>
      </c>
      <c r="C20" s="49" t="s">
        <v>46</v>
      </c>
      <c r="D20" s="50">
        <v>140</v>
      </c>
      <c r="E20" s="55">
        <v>140</v>
      </c>
      <c r="F20" s="56">
        <f>(F21+F22+F23+F24)</f>
        <v>854432</v>
      </c>
      <c r="G20" s="57">
        <f>(G21+G22+G23+G24)</f>
        <v>947696</v>
      </c>
    </row>
    <row r="21" spans="1:7" s="5" customFormat="1" ht="18" customHeight="1">
      <c r="A21" s="13" t="s">
        <v>43</v>
      </c>
      <c r="B21" s="641" t="s">
        <v>297</v>
      </c>
      <c r="C21" s="49"/>
      <c r="D21" s="50"/>
      <c r="E21" s="53">
        <v>141</v>
      </c>
      <c r="F21" s="52">
        <v>838522</v>
      </c>
      <c r="G21" s="54">
        <v>933894</v>
      </c>
    </row>
    <row r="22" spans="1:7" s="5" customFormat="1" ht="17.25" customHeight="1">
      <c r="A22" s="13" t="s">
        <v>43</v>
      </c>
      <c r="B22" s="641" t="s">
        <v>298</v>
      </c>
      <c r="C22" s="49"/>
      <c r="D22" s="50"/>
      <c r="E22" s="53">
        <v>142</v>
      </c>
      <c r="F22" s="52">
        <v>2320</v>
      </c>
      <c r="G22" s="54">
        <v>240</v>
      </c>
    </row>
    <row r="23" spans="1:7" s="5" customFormat="1" ht="28.5" customHeight="1">
      <c r="A23" s="13" t="s">
        <v>43</v>
      </c>
      <c r="B23" s="641" t="s">
        <v>299</v>
      </c>
      <c r="C23" s="49"/>
      <c r="D23" s="50"/>
      <c r="E23" s="53">
        <v>143</v>
      </c>
      <c r="F23" s="52">
        <v>13565</v>
      </c>
      <c r="G23" s="54">
        <v>13562</v>
      </c>
    </row>
    <row r="24" spans="1:7" s="5" customFormat="1" ht="16.5" customHeight="1">
      <c r="A24" s="13" t="s">
        <v>43</v>
      </c>
      <c r="B24" s="641" t="s">
        <v>300</v>
      </c>
      <c r="C24" s="49" t="s">
        <v>47</v>
      </c>
      <c r="D24" s="50"/>
      <c r="E24" s="53">
        <v>144</v>
      </c>
      <c r="F24" s="52">
        <v>25</v>
      </c>
      <c r="G24" s="54">
        <v>0</v>
      </c>
    </row>
    <row r="25" spans="1:7" s="5" customFormat="1" ht="27.75" customHeight="1">
      <c r="A25" s="13" t="s">
        <v>43</v>
      </c>
      <c r="B25" s="641" t="s">
        <v>301</v>
      </c>
      <c r="C25" s="49" t="s">
        <v>48</v>
      </c>
      <c r="D25" s="50">
        <v>145</v>
      </c>
      <c r="E25" s="53">
        <v>145</v>
      </c>
      <c r="F25" s="52">
        <f>474740+1+6591+1</f>
        <v>481333</v>
      </c>
      <c r="G25" s="58">
        <v>307496</v>
      </c>
    </row>
    <row r="26" spans="1:7" s="5" customFormat="1" ht="19.5" customHeight="1" thickBot="1">
      <c r="A26" s="13" t="s">
        <v>43</v>
      </c>
      <c r="B26" s="641" t="s">
        <v>302</v>
      </c>
      <c r="C26" s="59" t="s">
        <v>49</v>
      </c>
      <c r="D26" s="50">
        <v>150</v>
      </c>
      <c r="E26" s="60">
        <v>150</v>
      </c>
      <c r="F26" s="61">
        <f>3298194-78327</f>
        <v>3219867</v>
      </c>
      <c r="G26" s="62">
        <f>3586208-18079-34455</f>
        <v>3533674</v>
      </c>
    </row>
    <row r="27" spans="1:7" s="5" customFormat="1" ht="21.75" customHeight="1" thickBot="1">
      <c r="A27" s="13" t="s">
        <v>43</v>
      </c>
      <c r="B27" s="642" t="s">
        <v>303</v>
      </c>
      <c r="C27" s="63"/>
      <c r="D27" s="64">
        <v>190</v>
      </c>
      <c r="E27" s="65">
        <v>190</v>
      </c>
      <c r="F27" s="66">
        <f>(F16+F17+F18+F19+F20+F25+F26)</f>
        <v>31638695</v>
      </c>
      <c r="G27" s="67">
        <f>(G16+G17+G18+G19+G20+G25+G26)</f>
        <v>35797440</v>
      </c>
    </row>
    <row r="28" spans="1:6" s="5" customFormat="1" ht="18.75" customHeight="1" thickBot="1">
      <c r="A28" s="13" t="s">
        <v>43</v>
      </c>
      <c r="B28" s="68"/>
      <c r="C28" s="69"/>
      <c r="D28" s="13"/>
      <c r="E28" s="70"/>
      <c r="F28" s="70"/>
    </row>
    <row r="29" spans="1:7" s="5" customFormat="1" ht="20.25" customHeight="1">
      <c r="A29" s="13" t="s">
        <v>43</v>
      </c>
      <c r="B29" s="633" t="s">
        <v>286</v>
      </c>
      <c r="C29" s="634" t="s">
        <v>287</v>
      </c>
      <c r="D29" s="635" t="s">
        <v>288</v>
      </c>
      <c r="E29" s="636" t="s">
        <v>289</v>
      </c>
      <c r="F29" s="637" t="s">
        <v>290</v>
      </c>
      <c r="G29" s="638" t="s">
        <v>291</v>
      </c>
    </row>
    <row r="30" spans="1:7" s="5" customFormat="1" ht="18.75" customHeight="1" thickBot="1">
      <c r="A30" s="13" t="s">
        <v>43</v>
      </c>
      <c r="B30" s="71">
        <v>1</v>
      </c>
      <c r="C30" s="72" t="s">
        <v>41</v>
      </c>
      <c r="D30" s="41">
        <v>2</v>
      </c>
      <c r="E30" s="73" t="s">
        <v>42</v>
      </c>
      <c r="F30" s="42">
        <v>3</v>
      </c>
      <c r="G30" s="74">
        <v>4</v>
      </c>
    </row>
    <row r="31" spans="1:7" s="5" customFormat="1" ht="26.25" customHeight="1">
      <c r="A31" s="13" t="s">
        <v>43</v>
      </c>
      <c r="B31" s="639" t="s">
        <v>304</v>
      </c>
      <c r="C31" s="75"/>
      <c r="D31" s="76">
        <v>210</v>
      </c>
      <c r="E31" s="77">
        <v>210</v>
      </c>
      <c r="F31" s="78">
        <f>(F32+F33+F34+F35+F36+F37)</f>
        <v>579182</v>
      </c>
      <c r="G31" s="79">
        <f>(G32+G33+G34+G35+G36+G37)</f>
        <v>764517</v>
      </c>
    </row>
    <row r="32" spans="1:7" s="5" customFormat="1" ht="25.5">
      <c r="A32" s="13"/>
      <c r="B32" s="643" t="s">
        <v>305</v>
      </c>
      <c r="C32" s="59" t="s">
        <v>50</v>
      </c>
      <c r="D32" s="80">
        <v>211</v>
      </c>
      <c r="E32" s="81">
        <v>211</v>
      </c>
      <c r="F32" s="52">
        <v>403498</v>
      </c>
      <c r="G32" s="54">
        <v>463709</v>
      </c>
    </row>
    <row r="33" spans="1:7" s="5" customFormat="1" ht="41.25" customHeight="1">
      <c r="A33" s="13"/>
      <c r="B33" s="644" t="s">
        <v>306</v>
      </c>
      <c r="C33" s="82"/>
      <c r="D33" s="80">
        <v>213</v>
      </c>
      <c r="E33" s="81">
        <v>213</v>
      </c>
      <c r="F33" s="52">
        <v>0</v>
      </c>
      <c r="G33" s="54">
        <v>0</v>
      </c>
    </row>
    <row r="34" spans="1:7" s="5" customFormat="1" ht="18.75" customHeight="1">
      <c r="A34" s="13" t="s">
        <v>40</v>
      </c>
      <c r="B34" s="644" t="s">
        <v>307</v>
      </c>
      <c r="C34" s="59"/>
      <c r="D34" s="80">
        <v>214</v>
      </c>
      <c r="E34" s="81">
        <v>214</v>
      </c>
      <c r="F34" s="52">
        <v>43686</v>
      </c>
      <c r="G34" s="54">
        <v>136454</v>
      </c>
    </row>
    <row r="35" spans="1:7" s="5" customFormat="1" ht="33" customHeight="1">
      <c r="A35" s="5" t="s">
        <v>43</v>
      </c>
      <c r="B35" s="644" t="s">
        <v>308</v>
      </c>
      <c r="C35" s="59"/>
      <c r="D35" s="80">
        <v>215</v>
      </c>
      <c r="E35" s="81">
        <v>215</v>
      </c>
      <c r="F35" s="52">
        <v>1463</v>
      </c>
      <c r="G35" s="54">
        <v>2739</v>
      </c>
    </row>
    <row r="36" spans="1:7" s="5" customFormat="1" ht="42" customHeight="1">
      <c r="A36" s="5" t="s">
        <v>43</v>
      </c>
      <c r="B36" s="644" t="s">
        <v>309</v>
      </c>
      <c r="C36" s="59"/>
      <c r="D36" s="80">
        <v>216</v>
      </c>
      <c r="E36" s="81">
        <v>216</v>
      </c>
      <c r="F36" s="52">
        <v>130521</v>
      </c>
      <c r="G36" s="54">
        <v>161601</v>
      </c>
    </row>
    <row r="37" spans="1:7" s="5" customFormat="1" ht="27" customHeight="1">
      <c r="A37" s="5" t="s">
        <v>43</v>
      </c>
      <c r="B37" s="644" t="s">
        <v>310</v>
      </c>
      <c r="C37" s="59"/>
      <c r="D37" s="80">
        <v>217</v>
      </c>
      <c r="E37" s="81">
        <v>217</v>
      </c>
      <c r="F37" s="52">
        <v>14</v>
      </c>
      <c r="G37" s="54">
        <v>14</v>
      </c>
    </row>
    <row r="38" spans="1:7" s="5" customFormat="1" ht="21.75" customHeight="1">
      <c r="A38" s="5" t="s">
        <v>43</v>
      </c>
      <c r="B38" s="644" t="s">
        <v>311</v>
      </c>
      <c r="C38" s="59"/>
      <c r="D38" s="80">
        <v>220</v>
      </c>
      <c r="E38" s="83">
        <v>220</v>
      </c>
      <c r="F38" s="56">
        <f>(F39+F40)</f>
        <v>143427</v>
      </c>
      <c r="G38" s="57">
        <f>(G39+G40)</f>
        <v>125981</v>
      </c>
    </row>
    <row r="39" spans="1:7" s="5" customFormat="1" ht="39.75" customHeight="1">
      <c r="A39" s="5" t="s">
        <v>43</v>
      </c>
      <c r="B39" s="643" t="s">
        <v>312</v>
      </c>
      <c r="C39" s="59"/>
      <c r="D39" s="80"/>
      <c r="E39" s="84">
        <v>221</v>
      </c>
      <c r="F39" s="85">
        <v>0</v>
      </c>
      <c r="G39" s="54">
        <v>0</v>
      </c>
    </row>
    <row r="40" spans="1:7" s="5" customFormat="1" ht="33" customHeight="1">
      <c r="A40" s="5" t="s">
        <v>43</v>
      </c>
      <c r="B40" s="644" t="s">
        <v>313</v>
      </c>
      <c r="C40" s="59"/>
      <c r="D40" s="80"/>
      <c r="E40" s="81">
        <v>222</v>
      </c>
      <c r="F40" s="52">
        <v>143427</v>
      </c>
      <c r="G40" s="54">
        <v>125981</v>
      </c>
    </row>
    <row r="41" spans="1:7" s="5" customFormat="1" ht="33.75" customHeight="1">
      <c r="A41" s="5" t="s">
        <v>43</v>
      </c>
      <c r="B41" s="644" t="s">
        <v>314</v>
      </c>
      <c r="C41" s="59"/>
      <c r="D41" s="80">
        <v>230</v>
      </c>
      <c r="E41" s="86">
        <v>230</v>
      </c>
      <c r="F41" s="56">
        <f>(F42+F43+F44)</f>
        <v>76742</v>
      </c>
      <c r="G41" s="57">
        <f>(G42+G43+G44)</f>
        <v>83966</v>
      </c>
    </row>
    <row r="42" spans="1:7" s="5" customFormat="1" ht="31.5" customHeight="1">
      <c r="A42" s="5" t="s">
        <v>43</v>
      </c>
      <c r="B42" s="643" t="s">
        <v>315</v>
      </c>
      <c r="C42" s="59" t="s">
        <v>51</v>
      </c>
      <c r="D42" s="80">
        <v>231</v>
      </c>
      <c r="E42" s="84">
        <v>231</v>
      </c>
      <c r="F42" s="52">
        <v>5116</v>
      </c>
      <c r="G42" s="54">
        <v>3696</v>
      </c>
    </row>
    <row r="43" spans="1:7" s="5" customFormat="1" ht="35.25" customHeight="1">
      <c r="A43" s="5" t="s">
        <v>43</v>
      </c>
      <c r="B43" s="644" t="s">
        <v>316</v>
      </c>
      <c r="C43" s="59"/>
      <c r="D43" s="80"/>
      <c r="E43" s="81">
        <v>232</v>
      </c>
      <c r="F43" s="52">
        <v>1421</v>
      </c>
      <c r="G43" s="54"/>
    </row>
    <row r="44" spans="1:7" s="5" customFormat="1" ht="24" customHeight="1">
      <c r="A44" s="5" t="s">
        <v>43</v>
      </c>
      <c r="B44" s="644" t="s">
        <v>317</v>
      </c>
      <c r="C44" s="59"/>
      <c r="D44" s="80"/>
      <c r="E44" s="81">
        <v>233</v>
      </c>
      <c r="F44" s="52">
        <v>70205</v>
      </c>
      <c r="G44" s="54">
        <v>80270</v>
      </c>
    </row>
    <row r="45" spans="1:7" s="5" customFormat="1" ht="43.5" customHeight="1">
      <c r="A45" s="5" t="s">
        <v>43</v>
      </c>
      <c r="B45" s="644" t="s">
        <v>318</v>
      </c>
      <c r="C45" s="59"/>
      <c r="D45" s="80">
        <v>240</v>
      </c>
      <c r="E45" s="86">
        <v>240</v>
      </c>
      <c r="F45" s="56">
        <f>(F46+F47+F48)</f>
        <v>3190237</v>
      </c>
      <c r="G45" s="87">
        <f>(G46+G47+G48)</f>
        <v>2864262</v>
      </c>
    </row>
    <row r="46" spans="1:7" s="5" customFormat="1" ht="24" customHeight="1">
      <c r="A46" s="5" t="s">
        <v>43</v>
      </c>
      <c r="B46" s="643" t="s">
        <v>315</v>
      </c>
      <c r="C46" s="59" t="s">
        <v>52</v>
      </c>
      <c r="D46" s="80">
        <v>241</v>
      </c>
      <c r="E46" s="81">
        <v>241</v>
      </c>
      <c r="F46" s="52">
        <v>2031574</v>
      </c>
      <c r="G46" s="58">
        <v>2006400</v>
      </c>
    </row>
    <row r="47" spans="1:7" s="5" customFormat="1" ht="15.75" customHeight="1">
      <c r="A47" s="5" t="s">
        <v>43</v>
      </c>
      <c r="B47" s="644" t="s">
        <v>316</v>
      </c>
      <c r="C47" s="59" t="s">
        <v>53</v>
      </c>
      <c r="D47" s="80"/>
      <c r="E47" s="81">
        <v>242</v>
      </c>
      <c r="F47" s="52">
        <v>117885</v>
      </c>
      <c r="G47" s="58">
        <v>107713</v>
      </c>
    </row>
    <row r="48" spans="1:7" s="5" customFormat="1" ht="15.75" customHeight="1">
      <c r="A48" s="5" t="s">
        <v>43</v>
      </c>
      <c r="B48" s="644" t="s">
        <v>317</v>
      </c>
      <c r="C48" s="59" t="s">
        <v>54</v>
      </c>
      <c r="D48" s="80"/>
      <c r="E48" s="81">
        <v>243</v>
      </c>
      <c r="F48" s="52">
        <f>890228+165003-14452-1</f>
        <v>1040778</v>
      </c>
      <c r="G48" s="58">
        <f>730500-8+19657</f>
        <v>750149</v>
      </c>
    </row>
    <row r="49" spans="1:7" s="5" customFormat="1" ht="42" customHeight="1">
      <c r="A49" s="5" t="s">
        <v>43</v>
      </c>
      <c r="B49" s="644" t="s">
        <v>319</v>
      </c>
      <c r="C49" s="59" t="s">
        <v>47</v>
      </c>
      <c r="D49" s="80">
        <v>250</v>
      </c>
      <c r="E49" s="81">
        <v>250</v>
      </c>
      <c r="F49" s="52">
        <f>338428-210000</f>
        <v>128428</v>
      </c>
      <c r="G49" s="58">
        <v>82938</v>
      </c>
    </row>
    <row r="50" spans="1:7" s="5" customFormat="1" ht="26.25" customHeight="1">
      <c r="A50" s="5" t="s">
        <v>43</v>
      </c>
      <c r="B50" s="644" t="s">
        <v>320</v>
      </c>
      <c r="C50" s="59"/>
      <c r="D50" s="80">
        <v>260</v>
      </c>
      <c r="E50" s="84">
        <v>260</v>
      </c>
      <c r="F50" s="52">
        <v>1251275</v>
      </c>
      <c r="G50" s="58">
        <v>946214</v>
      </c>
    </row>
    <row r="51" spans="1:7" s="5" customFormat="1" ht="18.75" customHeight="1" thickBot="1">
      <c r="A51" s="5" t="s">
        <v>43</v>
      </c>
      <c r="B51" s="644" t="s">
        <v>321</v>
      </c>
      <c r="C51" s="59"/>
      <c r="D51" s="80">
        <v>270</v>
      </c>
      <c r="E51" s="84">
        <v>270</v>
      </c>
      <c r="F51" s="61">
        <v>690</v>
      </c>
      <c r="G51" s="62">
        <v>377</v>
      </c>
    </row>
    <row r="52" spans="1:7" s="5" customFormat="1" ht="17.25" customHeight="1" thickBot="1">
      <c r="A52" s="5" t="s">
        <v>43</v>
      </c>
      <c r="B52" s="645" t="s">
        <v>322</v>
      </c>
      <c r="C52" s="59"/>
      <c r="D52" s="80">
        <v>290</v>
      </c>
      <c r="E52" s="88">
        <v>290</v>
      </c>
      <c r="F52" s="66">
        <f>(F31+F38+F41+F45+F49+F50+F51)</f>
        <v>5369981</v>
      </c>
      <c r="G52" s="67">
        <f>(G31+G38+G41+G45+G49+G50+G51)</f>
        <v>4868255</v>
      </c>
    </row>
    <row r="53" spans="1:7" s="5" customFormat="1" ht="18" customHeight="1" thickBot="1">
      <c r="A53" s="5" t="s">
        <v>43</v>
      </c>
      <c r="B53" s="646" t="s">
        <v>323</v>
      </c>
      <c r="C53" s="89"/>
      <c r="D53" s="90">
        <v>300</v>
      </c>
      <c r="E53" s="88">
        <v>300</v>
      </c>
      <c r="F53" s="66">
        <f>(F27+F52)</f>
        <v>37008676</v>
      </c>
      <c r="G53" s="67">
        <f>(G27+G52)</f>
        <v>40665695</v>
      </c>
    </row>
    <row r="54" spans="1:7" s="5" customFormat="1" ht="19.5" customHeight="1" thickBot="1">
      <c r="A54" s="5" t="s">
        <v>43</v>
      </c>
      <c r="B54" s="91"/>
      <c r="C54" s="92"/>
      <c r="D54" s="93"/>
      <c r="E54" s="94"/>
      <c r="F54" s="95"/>
      <c r="G54" s="96"/>
    </row>
    <row r="55" spans="1:7" s="5" customFormat="1" ht="24.75" customHeight="1">
      <c r="A55" s="5" t="s">
        <v>43</v>
      </c>
      <c r="B55" s="647" t="s">
        <v>324</v>
      </c>
      <c r="C55" s="648" t="s">
        <v>287</v>
      </c>
      <c r="D55" s="635" t="s">
        <v>288</v>
      </c>
      <c r="E55" s="636" t="s">
        <v>289</v>
      </c>
      <c r="F55" s="637" t="s">
        <v>290</v>
      </c>
      <c r="G55" s="638" t="s">
        <v>291</v>
      </c>
    </row>
    <row r="56" spans="1:7" s="5" customFormat="1" ht="18.75" customHeight="1" thickBot="1">
      <c r="A56" s="5" t="s">
        <v>43</v>
      </c>
      <c r="B56" s="71">
        <v>1</v>
      </c>
      <c r="C56" s="72" t="s">
        <v>41</v>
      </c>
      <c r="D56" s="41">
        <v>2</v>
      </c>
      <c r="E56" s="73" t="s">
        <v>42</v>
      </c>
      <c r="F56" s="97">
        <v>3</v>
      </c>
      <c r="G56" s="74">
        <v>4</v>
      </c>
    </row>
    <row r="57" spans="1:7" s="5" customFormat="1" ht="39" customHeight="1">
      <c r="A57" s="5" t="s">
        <v>43</v>
      </c>
      <c r="B57" s="639" t="s">
        <v>325</v>
      </c>
      <c r="C57" s="59" t="s">
        <v>55</v>
      </c>
      <c r="D57" s="50">
        <v>410</v>
      </c>
      <c r="E57" s="98">
        <v>410</v>
      </c>
      <c r="F57" s="48">
        <v>2387973</v>
      </c>
      <c r="G57" s="48">
        <v>2387973</v>
      </c>
    </row>
    <row r="58" spans="1:7" s="5" customFormat="1" ht="12.75">
      <c r="A58" s="32"/>
      <c r="B58" s="644" t="s">
        <v>326</v>
      </c>
      <c r="C58" s="59"/>
      <c r="D58" s="50">
        <v>420</v>
      </c>
      <c r="E58" s="81">
        <v>420</v>
      </c>
      <c r="F58" s="52">
        <v>1715901</v>
      </c>
      <c r="G58" s="52">
        <v>1639507</v>
      </c>
    </row>
    <row r="59" spans="1:7" s="5" customFormat="1" ht="38.25" customHeight="1">
      <c r="A59" s="13"/>
      <c r="B59" s="644" t="s">
        <v>327</v>
      </c>
      <c r="C59" s="59"/>
      <c r="D59" s="50">
        <v>430</v>
      </c>
      <c r="E59" s="81">
        <v>430</v>
      </c>
      <c r="F59" s="52">
        <v>119399</v>
      </c>
      <c r="G59" s="52">
        <v>119399</v>
      </c>
    </row>
    <row r="60" spans="1:7" s="5" customFormat="1" ht="18" customHeight="1">
      <c r="A60" s="13" t="s">
        <v>40</v>
      </c>
      <c r="B60" s="644" t="s">
        <v>328</v>
      </c>
      <c r="C60" s="59"/>
      <c r="D60" s="50">
        <v>411</v>
      </c>
      <c r="E60" s="81">
        <v>440</v>
      </c>
      <c r="F60" s="99">
        <v>0</v>
      </c>
      <c r="G60" s="99">
        <v>0</v>
      </c>
    </row>
    <row r="61" spans="1:7" s="5" customFormat="1" ht="29.25" customHeight="1">
      <c r="A61" s="13" t="s">
        <v>43</v>
      </c>
      <c r="B61" s="644" t="s">
        <v>329</v>
      </c>
      <c r="C61" s="59"/>
      <c r="D61" s="50">
        <v>470</v>
      </c>
      <c r="E61" s="81">
        <v>460</v>
      </c>
      <c r="F61" s="52">
        <f>7550533+2644609</f>
        <v>10195142</v>
      </c>
      <c r="G61" s="52">
        <v>9580760</v>
      </c>
    </row>
    <row r="62" spans="1:7" s="5" customFormat="1" ht="16.5" customHeight="1" thickBot="1">
      <c r="A62" s="13" t="s">
        <v>43</v>
      </c>
      <c r="B62" s="644" t="s">
        <v>330</v>
      </c>
      <c r="C62" s="59" t="s">
        <v>56</v>
      </c>
      <c r="D62" s="50">
        <v>470</v>
      </c>
      <c r="E62" s="81">
        <v>470</v>
      </c>
      <c r="F62" s="100" t="s">
        <v>57</v>
      </c>
      <c r="G62" s="58">
        <f>2092062+14939</f>
        <v>2107001</v>
      </c>
    </row>
    <row r="63" spans="1:7" s="5" customFormat="1" ht="12.75" customHeight="1" thickBot="1">
      <c r="A63" s="13" t="s">
        <v>43</v>
      </c>
      <c r="B63" s="649" t="s">
        <v>331</v>
      </c>
      <c r="C63" s="59"/>
      <c r="D63" s="50">
        <v>490</v>
      </c>
      <c r="E63" s="101">
        <v>490</v>
      </c>
      <c r="F63" s="66">
        <f>(F57+F58+F59-F60+F61)</f>
        <v>14418415</v>
      </c>
      <c r="G63" s="67">
        <f>(G57+G58+G59-G60+G61+G62)</f>
        <v>15834640</v>
      </c>
    </row>
    <row r="64" spans="1:7" s="5" customFormat="1" ht="29.25" customHeight="1">
      <c r="A64" s="13" t="s">
        <v>43</v>
      </c>
      <c r="B64" s="649" t="s">
        <v>332</v>
      </c>
      <c r="C64" s="59" t="s">
        <v>58</v>
      </c>
      <c r="D64" s="50">
        <v>510</v>
      </c>
      <c r="E64" s="86">
        <v>510</v>
      </c>
      <c r="F64" s="102">
        <f>(F65+F66)</f>
        <v>9594944</v>
      </c>
      <c r="G64" s="103">
        <f>(G65+G66)</f>
        <v>9941916</v>
      </c>
    </row>
    <row r="65" spans="1:7" s="5" customFormat="1" ht="27" customHeight="1">
      <c r="A65" s="13" t="s">
        <v>43</v>
      </c>
      <c r="B65" s="643" t="s">
        <v>333</v>
      </c>
      <c r="C65" s="59"/>
      <c r="D65" s="50"/>
      <c r="E65" s="81">
        <v>511</v>
      </c>
      <c r="F65" s="104">
        <v>7594944</v>
      </c>
      <c r="G65" s="104">
        <f>7830413-1</f>
        <v>7830412</v>
      </c>
    </row>
    <row r="66" spans="1:7" s="5" customFormat="1" ht="27.75" customHeight="1">
      <c r="A66" s="13" t="s">
        <v>43</v>
      </c>
      <c r="B66" s="644" t="s">
        <v>334</v>
      </c>
      <c r="C66" s="59"/>
      <c r="D66" s="50"/>
      <c r="E66" s="81">
        <v>512</v>
      </c>
      <c r="F66" s="104">
        <v>2000000</v>
      </c>
      <c r="G66" s="104">
        <v>2111504</v>
      </c>
    </row>
    <row r="67" spans="1:7" s="5" customFormat="1" ht="19.5" customHeight="1">
      <c r="A67" s="13" t="s">
        <v>43</v>
      </c>
      <c r="B67" s="644" t="s">
        <v>335</v>
      </c>
      <c r="C67" s="59" t="s">
        <v>59</v>
      </c>
      <c r="D67" s="50">
        <v>515</v>
      </c>
      <c r="E67" s="81">
        <v>515</v>
      </c>
      <c r="F67" s="104">
        <f>819232+113221</f>
        <v>932453</v>
      </c>
      <c r="G67" s="105">
        <f>1021054+4718</f>
        <v>1025772</v>
      </c>
    </row>
    <row r="68" spans="1:7" s="5" customFormat="1" ht="29.25" customHeight="1" thickBot="1">
      <c r="A68" s="13" t="s">
        <v>43</v>
      </c>
      <c r="B68" s="644" t="s">
        <v>336</v>
      </c>
      <c r="C68" s="59" t="s">
        <v>60</v>
      </c>
      <c r="D68" s="50">
        <v>520</v>
      </c>
      <c r="E68" s="84">
        <v>520</v>
      </c>
      <c r="F68" s="106">
        <f>14785-84</f>
        <v>14701</v>
      </c>
      <c r="G68" s="107">
        <f>7634+1</f>
        <v>7635</v>
      </c>
    </row>
    <row r="69" spans="1:7" s="5" customFormat="1" ht="23.25" customHeight="1" thickBot="1">
      <c r="A69" s="13" t="s">
        <v>43</v>
      </c>
      <c r="B69" s="649" t="s">
        <v>337</v>
      </c>
      <c r="C69" s="59"/>
      <c r="D69" s="50">
        <v>590</v>
      </c>
      <c r="E69" s="101">
        <v>590</v>
      </c>
      <c r="F69" s="66">
        <f>(F64+F67+F68)</f>
        <v>10542098</v>
      </c>
      <c r="G69" s="67">
        <f>(G64+G67+G68)</f>
        <v>10975323</v>
      </c>
    </row>
    <row r="70" spans="1:7" s="5" customFormat="1" ht="27.75" customHeight="1">
      <c r="A70" s="13" t="s">
        <v>43</v>
      </c>
      <c r="B70" s="649" t="s">
        <v>338</v>
      </c>
      <c r="C70" s="59" t="s">
        <v>58</v>
      </c>
      <c r="D70" s="50">
        <v>610</v>
      </c>
      <c r="E70" s="77">
        <v>610</v>
      </c>
      <c r="F70" s="78">
        <f>(F71+F72)</f>
        <v>6656119</v>
      </c>
      <c r="G70" s="79">
        <f>(G71+G72)</f>
        <v>7958919</v>
      </c>
    </row>
    <row r="71" spans="1:7" s="5" customFormat="1" ht="36.75" customHeight="1">
      <c r="A71" s="13" t="s">
        <v>43</v>
      </c>
      <c r="B71" s="643" t="s">
        <v>333</v>
      </c>
      <c r="C71" s="59"/>
      <c r="D71" s="50"/>
      <c r="E71" s="81">
        <v>611</v>
      </c>
      <c r="F71" s="52">
        <v>1541719</v>
      </c>
      <c r="G71" s="52">
        <v>5010616</v>
      </c>
    </row>
    <row r="72" spans="1:7" s="5" customFormat="1" ht="17.25" customHeight="1">
      <c r="A72" s="13" t="s">
        <v>43</v>
      </c>
      <c r="B72" s="644" t="s">
        <v>334</v>
      </c>
      <c r="C72" s="59"/>
      <c r="D72" s="50"/>
      <c r="E72" s="81">
        <v>612</v>
      </c>
      <c r="F72" s="52">
        <v>5114400</v>
      </c>
      <c r="G72" s="58">
        <v>2948303</v>
      </c>
    </row>
    <row r="73" spans="1:7" s="5" customFormat="1" ht="20.25" customHeight="1">
      <c r="A73" s="13" t="s">
        <v>43</v>
      </c>
      <c r="B73" s="644" t="s">
        <v>339</v>
      </c>
      <c r="C73" s="59"/>
      <c r="D73" s="50">
        <v>620</v>
      </c>
      <c r="E73" s="86">
        <v>620</v>
      </c>
      <c r="F73" s="56">
        <f>(F74+F75+F76+F77+F78+F79)</f>
        <v>3588900</v>
      </c>
      <c r="G73" s="87">
        <f>(G74+G75+G76+G77+G78+G79)</f>
        <v>4860081</v>
      </c>
    </row>
    <row r="74" spans="1:7" s="5" customFormat="1" ht="30.75" customHeight="1">
      <c r="A74" s="13" t="s">
        <v>43</v>
      </c>
      <c r="B74" s="643" t="s">
        <v>340</v>
      </c>
      <c r="C74" s="59" t="s">
        <v>61</v>
      </c>
      <c r="D74" s="50">
        <v>621</v>
      </c>
      <c r="E74" s="81">
        <v>621</v>
      </c>
      <c r="F74" s="52">
        <f>2255577+84-16243</f>
        <v>2239418</v>
      </c>
      <c r="G74" s="58">
        <f>3380215-18079-34455</f>
        <v>3327681</v>
      </c>
    </row>
    <row r="75" spans="1:7" s="5" customFormat="1" ht="24" customHeight="1">
      <c r="A75" s="13" t="s">
        <v>43</v>
      </c>
      <c r="B75" s="644" t="s">
        <v>341</v>
      </c>
      <c r="C75" s="59" t="s">
        <v>61</v>
      </c>
      <c r="D75" s="50">
        <v>625</v>
      </c>
      <c r="E75" s="81">
        <v>622</v>
      </c>
      <c r="F75" s="52">
        <v>450057</v>
      </c>
      <c r="G75" s="58">
        <v>523864</v>
      </c>
    </row>
    <row r="76" spans="1:7" s="5" customFormat="1" ht="15" customHeight="1">
      <c r="A76" s="13" t="s">
        <v>43</v>
      </c>
      <c r="B76" s="644" t="s">
        <v>342</v>
      </c>
      <c r="C76" s="59"/>
      <c r="D76" s="50">
        <v>622</v>
      </c>
      <c r="E76" s="81">
        <v>623</v>
      </c>
      <c r="F76" s="52">
        <v>89835</v>
      </c>
      <c r="G76" s="58">
        <v>103497</v>
      </c>
    </row>
    <row r="77" spans="1:7" s="5" customFormat="1" ht="17.25" customHeight="1">
      <c r="A77" s="13" t="s">
        <v>43</v>
      </c>
      <c r="B77" s="644" t="s">
        <v>343</v>
      </c>
      <c r="C77" s="59"/>
      <c r="D77" s="50">
        <v>623</v>
      </c>
      <c r="E77" s="81">
        <v>624</v>
      </c>
      <c r="F77" s="52">
        <v>81092</v>
      </c>
      <c r="G77" s="58">
        <v>87515</v>
      </c>
    </row>
    <row r="78" spans="1:7" s="5" customFormat="1" ht="25.5" customHeight="1">
      <c r="A78" s="13" t="s">
        <v>43</v>
      </c>
      <c r="B78" s="644" t="s">
        <v>344</v>
      </c>
      <c r="C78" s="59" t="s">
        <v>61</v>
      </c>
      <c r="D78" s="50">
        <v>624</v>
      </c>
      <c r="E78" s="81">
        <v>625</v>
      </c>
      <c r="F78" s="52">
        <v>161684</v>
      </c>
      <c r="G78" s="58">
        <f>323377-7</f>
        <v>323370</v>
      </c>
    </row>
    <row r="79" spans="1:7" s="5" customFormat="1" ht="19.5" customHeight="1">
      <c r="A79" s="13" t="s">
        <v>43</v>
      </c>
      <c r="B79" s="644" t="s">
        <v>345</v>
      </c>
      <c r="C79" s="59" t="s">
        <v>61</v>
      </c>
      <c r="D79" s="50">
        <v>625</v>
      </c>
      <c r="E79" s="81">
        <v>626</v>
      </c>
      <c r="F79" s="52">
        <v>566814</v>
      </c>
      <c r="G79" s="52">
        <v>494154</v>
      </c>
    </row>
    <row r="80" spans="1:7" s="5" customFormat="1" ht="27" customHeight="1">
      <c r="A80" s="13" t="s">
        <v>43</v>
      </c>
      <c r="B80" s="644" t="s">
        <v>346</v>
      </c>
      <c r="C80" s="59"/>
      <c r="D80" s="50">
        <v>630</v>
      </c>
      <c r="E80" s="81">
        <v>630</v>
      </c>
      <c r="F80" s="52">
        <v>13975</v>
      </c>
      <c r="G80" s="52">
        <v>26661</v>
      </c>
    </row>
    <row r="81" spans="1:7" s="5" customFormat="1" ht="28.5" customHeight="1">
      <c r="A81" s="13" t="s">
        <v>43</v>
      </c>
      <c r="B81" s="644" t="s">
        <v>347</v>
      </c>
      <c r="C81" s="59" t="s">
        <v>62</v>
      </c>
      <c r="D81" s="50">
        <v>640</v>
      </c>
      <c r="E81" s="84">
        <v>640</v>
      </c>
      <c r="F81" s="52">
        <v>97398</v>
      </c>
      <c r="G81" s="52">
        <v>84642</v>
      </c>
    </row>
    <row r="82" spans="1:7" s="5" customFormat="1" ht="18.75" customHeight="1">
      <c r="A82" s="13" t="s">
        <v>43</v>
      </c>
      <c r="B82" s="644" t="s">
        <v>348</v>
      </c>
      <c r="C82" s="59" t="s">
        <v>63</v>
      </c>
      <c r="D82" s="50">
        <v>650</v>
      </c>
      <c r="E82" s="84">
        <v>650</v>
      </c>
      <c r="F82" s="52">
        <f>1583470+27466</f>
        <v>1610936</v>
      </c>
      <c r="G82" s="52">
        <v>873744</v>
      </c>
    </row>
    <row r="83" spans="1:7" s="5" customFormat="1" ht="17.25" customHeight="1" thickBot="1">
      <c r="A83" s="13" t="s">
        <v>43</v>
      </c>
      <c r="B83" s="644" t="s">
        <v>349</v>
      </c>
      <c r="C83" s="59" t="s">
        <v>64</v>
      </c>
      <c r="D83" s="50">
        <v>660</v>
      </c>
      <c r="E83" s="84">
        <v>660</v>
      </c>
      <c r="F83" s="52">
        <v>80835</v>
      </c>
      <c r="G83" s="52">
        <v>51685</v>
      </c>
    </row>
    <row r="84" spans="1:7" s="5" customFormat="1" ht="29.25" customHeight="1" thickBot="1">
      <c r="A84" s="13" t="s">
        <v>43</v>
      </c>
      <c r="B84" s="649" t="s">
        <v>350</v>
      </c>
      <c r="C84" s="108"/>
      <c r="D84" s="50">
        <v>690</v>
      </c>
      <c r="E84" s="88">
        <v>690</v>
      </c>
      <c r="F84" s="66">
        <f>(F70+F73+F80+F81+F82+F83)</f>
        <v>12048163</v>
      </c>
      <c r="G84" s="67">
        <f>(G70+G73+G80+G81+G82+G83)</f>
        <v>13855732</v>
      </c>
    </row>
    <row r="85" spans="1:7" s="5" customFormat="1" ht="16.5" customHeight="1" thickBot="1">
      <c r="A85" s="13" t="s">
        <v>43</v>
      </c>
      <c r="B85" s="642" t="s">
        <v>351</v>
      </c>
      <c r="C85" s="63"/>
      <c r="D85" s="64">
        <v>700</v>
      </c>
      <c r="E85" s="109">
        <v>700</v>
      </c>
      <c r="F85" s="110">
        <f>(F63+F69+F84)</f>
        <v>37008676</v>
      </c>
      <c r="G85" s="111">
        <f>(G63+G69+G84)</f>
        <v>40665695</v>
      </c>
    </row>
    <row r="86" spans="1:7" s="5" customFormat="1" ht="15.75" customHeight="1" thickBot="1">
      <c r="A86" s="13" t="s">
        <v>43</v>
      </c>
      <c r="B86" s="650"/>
      <c r="C86" s="651" t="s">
        <v>352</v>
      </c>
      <c r="D86" s="652"/>
      <c r="E86" s="652"/>
      <c r="F86" s="653"/>
      <c r="G86" s="654"/>
    </row>
    <row r="87" spans="1:7" s="5" customFormat="1" ht="30.75" customHeight="1">
      <c r="A87" s="13" t="s">
        <v>43</v>
      </c>
      <c r="B87" s="655" t="s">
        <v>353</v>
      </c>
      <c r="C87" s="648" t="s">
        <v>287</v>
      </c>
      <c r="D87" s="635" t="s">
        <v>288</v>
      </c>
      <c r="E87" s="636" t="s">
        <v>289</v>
      </c>
      <c r="F87" s="637" t="s">
        <v>290</v>
      </c>
      <c r="G87" s="638" t="s">
        <v>291</v>
      </c>
    </row>
    <row r="88" spans="1:7" s="5" customFormat="1" ht="17.25" customHeight="1" thickBot="1">
      <c r="A88" s="13" t="s">
        <v>43</v>
      </c>
      <c r="B88" s="112">
        <v>1</v>
      </c>
      <c r="C88" s="72" t="s">
        <v>41</v>
      </c>
      <c r="D88" s="113">
        <v>2</v>
      </c>
      <c r="E88" s="73" t="s">
        <v>42</v>
      </c>
      <c r="F88" s="114">
        <v>3</v>
      </c>
      <c r="G88" s="44">
        <v>4</v>
      </c>
    </row>
    <row r="89" spans="1:7" s="5" customFormat="1" ht="17.25" customHeight="1">
      <c r="A89" s="13" t="s">
        <v>43</v>
      </c>
      <c r="B89" s="656" t="s">
        <v>354</v>
      </c>
      <c r="C89" s="59"/>
      <c r="D89" s="115">
        <v>910</v>
      </c>
      <c r="E89" s="116">
        <v>901</v>
      </c>
      <c r="F89" s="48">
        <f>1931038+34556-22</f>
        <v>1965572</v>
      </c>
      <c r="G89" s="48">
        <v>2086665</v>
      </c>
    </row>
    <row r="90" spans="1:7" s="5" customFormat="1" ht="32.25" customHeight="1">
      <c r="A90" s="13"/>
      <c r="B90" s="657" t="s">
        <v>355</v>
      </c>
      <c r="C90" s="82"/>
      <c r="D90" s="115">
        <v>911</v>
      </c>
      <c r="E90" s="117">
        <v>911</v>
      </c>
      <c r="F90" s="52">
        <f>838356+34555-21</f>
        <v>872890</v>
      </c>
      <c r="G90" s="52">
        <v>735616</v>
      </c>
    </row>
    <row r="91" spans="1:7" s="5" customFormat="1" ht="37.5" customHeight="1">
      <c r="A91" s="13"/>
      <c r="B91" s="657" t="s">
        <v>356</v>
      </c>
      <c r="C91" s="82"/>
      <c r="D91" s="118">
        <v>920</v>
      </c>
      <c r="E91" s="117">
        <v>902</v>
      </c>
      <c r="F91" s="52">
        <f>66798-24502</f>
        <v>42296</v>
      </c>
      <c r="G91" s="52">
        <v>45552</v>
      </c>
    </row>
    <row r="92" spans="1:7" s="5" customFormat="1" ht="18.75" customHeight="1">
      <c r="A92" s="13" t="s">
        <v>40</v>
      </c>
      <c r="B92" s="657" t="s">
        <v>357</v>
      </c>
      <c r="C92" s="82"/>
      <c r="D92" s="115">
        <v>930</v>
      </c>
      <c r="E92" s="117">
        <v>903</v>
      </c>
      <c r="F92" s="52">
        <v>12555</v>
      </c>
      <c r="G92" s="52">
        <v>15291</v>
      </c>
    </row>
    <row r="93" spans="1:7" s="5" customFormat="1" ht="21" customHeight="1">
      <c r="A93" s="13" t="s">
        <v>43</v>
      </c>
      <c r="B93" s="657" t="s">
        <v>358</v>
      </c>
      <c r="C93" s="82"/>
      <c r="D93" s="115">
        <v>940</v>
      </c>
      <c r="E93" s="117">
        <v>904</v>
      </c>
      <c r="F93" s="52">
        <v>598260</v>
      </c>
      <c r="G93" s="52">
        <v>407487</v>
      </c>
    </row>
    <row r="94" spans="1:7" s="5" customFormat="1" ht="21" customHeight="1">
      <c r="A94" s="13" t="s">
        <v>43</v>
      </c>
      <c r="B94" s="657" t="s">
        <v>359</v>
      </c>
      <c r="C94" s="82"/>
      <c r="D94" s="115">
        <v>950</v>
      </c>
      <c r="E94" s="117">
        <v>905</v>
      </c>
      <c r="F94" s="52">
        <v>10698</v>
      </c>
      <c r="G94" s="52">
        <v>61055</v>
      </c>
    </row>
    <row r="95" spans="1:7" s="5" customFormat="1" ht="31.5" customHeight="1">
      <c r="A95" s="13" t="s">
        <v>43</v>
      </c>
      <c r="B95" s="657" t="s">
        <v>360</v>
      </c>
      <c r="C95" s="82"/>
      <c r="D95" s="115">
        <v>960</v>
      </c>
      <c r="E95" s="117">
        <v>906</v>
      </c>
      <c r="F95" s="52">
        <v>2893486</v>
      </c>
      <c r="G95" s="52">
        <v>2557081</v>
      </c>
    </row>
    <row r="96" spans="1:7" s="5" customFormat="1" ht="18" customHeight="1">
      <c r="A96" s="13" t="s">
        <v>43</v>
      </c>
      <c r="B96" s="657" t="s">
        <v>361</v>
      </c>
      <c r="C96" s="82"/>
      <c r="D96" s="115">
        <v>970</v>
      </c>
      <c r="E96" s="117">
        <v>907</v>
      </c>
      <c r="F96" s="52">
        <v>2858</v>
      </c>
      <c r="G96" s="52">
        <f>1696+40</f>
        <v>1736</v>
      </c>
    </row>
    <row r="97" spans="1:7" s="5" customFormat="1" ht="31.5" customHeight="1" thickBot="1">
      <c r="A97" s="13" t="s">
        <v>43</v>
      </c>
      <c r="B97" s="657" t="s">
        <v>362</v>
      </c>
      <c r="C97" s="119"/>
      <c r="D97" s="120">
        <v>980</v>
      </c>
      <c r="E97" s="121">
        <v>908</v>
      </c>
      <c r="F97" s="122">
        <v>0</v>
      </c>
      <c r="G97" s="61">
        <v>0</v>
      </c>
    </row>
    <row r="98" spans="1:7" s="5" customFormat="1" ht="26.25" customHeight="1" thickBot="1">
      <c r="A98" s="13" t="s">
        <v>43</v>
      </c>
      <c r="B98" s="658"/>
      <c r="C98" s="659" t="s">
        <v>363</v>
      </c>
      <c r="D98" s="660"/>
      <c r="E98" s="661"/>
      <c r="F98" s="661"/>
      <c r="G98" s="662"/>
    </row>
    <row r="99" spans="1:7" s="5" customFormat="1" ht="30.75" customHeight="1">
      <c r="A99" s="13" t="s">
        <v>43</v>
      </c>
      <c r="B99" s="655" t="s">
        <v>353</v>
      </c>
      <c r="C99" s="648" t="s">
        <v>287</v>
      </c>
      <c r="D99" s="635" t="s">
        <v>288</v>
      </c>
      <c r="E99" s="636" t="s">
        <v>289</v>
      </c>
      <c r="F99" s="637" t="s">
        <v>290</v>
      </c>
      <c r="G99" s="638" t="s">
        <v>291</v>
      </c>
    </row>
    <row r="100" spans="1:7" s="5" customFormat="1" ht="15.75" customHeight="1" thickBot="1">
      <c r="A100" s="13" t="s">
        <v>43</v>
      </c>
      <c r="B100" s="112">
        <v>1</v>
      </c>
      <c r="C100" s="72" t="s">
        <v>41</v>
      </c>
      <c r="D100" s="123">
        <v>2</v>
      </c>
      <c r="E100" s="124" t="s">
        <v>42</v>
      </c>
      <c r="F100" s="114">
        <v>3</v>
      </c>
      <c r="G100" s="44">
        <v>4</v>
      </c>
    </row>
    <row r="101" spans="1:7" s="5" customFormat="1" ht="29.25" customHeight="1" thickBot="1">
      <c r="A101" s="13" t="s">
        <v>43</v>
      </c>
      <c r="B101" s="663" t="s">
        <v>364</v>
      </c>
      <c r="C101" s="125"/>
      <c r="D101" s="126"/>
      <c r="E101" s="127">
        <v>1000</v>
      </c>
      <c r="F101" s="66">
        <f>(F16+F17+F18+F19+F20+F25+F26+F31+F38+F41+F45+F49+F50+F51-F64-F67-F68-F70-F73-F80-F82-F83)</f>
        <v>14515813</v>
      </c>
      <c r="G101" s="67">
        <f>(G16+G17+G18+G19+G20+G25+G26+G31+G38+G41+G45+G49+G50+G51-G64-G67-G68-G70-G73-G80-G82-G83)</f>
        <v>15919282</v>
      </c>
    </row>
    <row r="102" spans="1:7" s="5" customFormat="1" ht="22.5" customHeight="1">
      <c r="A102" s="13"/>
      <c r="B102" s="6"/>
      <c r="C102" s="6"/>
      <c r="D102" s="128"/>
      <c r="E102" s="6"/>
      <c r="F102" s="6"/>
      <c r="G102"/>
    </row>
    <row r="103" spans="1:7" s="5" customFormat="1" ht="35.25" customHeight="1">
      <c r="A103" s="13"/>
      <c r="B103" s="6"/>
      <c r="C103" s="6"/>
      <c r="D103" s="128"/>
      <c r="E103" s="6"/>
      <c r="F103" s="6"/>
      <c r="G103"/>
    </row>
    <row r="104" spans="1:7" s="5" customFormat="1" ht="15.75" customHeight="1">
      <c r="A104" s="13" t="s">
        <v>40</v>
      </c>
      <c r="B104" s="6"/>
      <c r="C104" s="6"/>
      <c r="D104" s="128"/>
      <c r="E104" s="6"/>
      <c r="F104" s="6"/>
      <c r="G104"/>
    </row>
    <row r="105" spans="1:7" s="5" customFormat="1" ht="18.75" customHeight="1">
      <c r="A105" s="13" t="s">
        <v>43</v>
      </c>
      <c r="B105" s="6"/>
      <c r="C105" s="6"/>
      <c r="D105" s="128"/>
      <c r="E105" s="6"/>
      <c r="F105" s="6"/>
      <c r="G105"/>
    </row>
    <row r="106" spans="2:6" ht="15.75" customHeight="1">
      <c r="B106" s="6"/>
      <c r="C106" s="6"/>
      <c r="D106" s="128"/>
      <c r="E106" s="6"/>
      <c r="F106" s="6"/>
    </row>
    <row r="107" spans="2:7" ht="15.75" customHeight="1">
      <c r="B107" s="129"/>
      <c r="C107" s="130"/>
      <c r="D107" s="131"/>
      <c r="E107" s="131"/>
      <c r="F107" s="6"/>
      <c r="G107" s="132"/>
    </row>
    <row r="108" spans="2:7" ht="15.75" customHeight="1">
      <c r="B108" s="133" t="s">
        <v>365</v>
      </c>
      <c r="C108" s="134"/>
      <c r="D108" s="664" t="s">
        <v>366</v>
      </c>
      <c r="E108" s="664"/>
      <c r="F108" s="664"/>
      <c r="G108" s="664"/>
    </row>
    <row r="109" spans="2:7" ht="15.75" customHeight="1">
      <c r="B109" s="622" t="s">
        <v>508</v>
      </c>
      <c r="C109" s="426"/>
      <c r="D109" s="620" t="s">
        <v>509</v>
      </c>
      <c r="E109" s="621"/>
      <c r="F109" s="621"/>
      <c r="G109" s="136"/>
    </row>
    <row r="110" spans="2:7" ht="15.75" customHeight="1">
      <c r="B110" s="135"/>
      <c r="C110" s="8"/>
      <c r="D110" s="135"/>
      <c r="E110" s="8"/>
      <c r="F110" s="8"/>
      <c r="G110" s="136"/>
    </row>
    <row r="111" spans="2:7" s="28" customFormat="1" ht="12.75">
      <c r="B111" s="137" t="s">
        <v>367</v>
      </c>
      <c r="C111" s="138"/>
      <c r="D111" s="25"/>
      <c r="E111" s="25"/>
      <c r="F111" s="139"/>
      <c r="G111" s="139"/>
    </row>
    <row r="112" spans="2:7" s="5" customFormat="1" ht="12.75">
      <c r="B112"/>
      <c r="C112"/>
      <c r="D112"/>
      <c r="E112"/>
      <c r="F112"/>
      <c r="G112"/>
    </row>
    <row r="113" spans="2:7" s="5" customFormat="1" ht="12.75" customHeight="1">
      <c r="B113"/>
      <c r="C113"/>
      <c r="D113" s="140"/>
      <c r="E113"/>
      <c r="F113"/>
      <c r="G113"/>
    </row>
    <row r="114" spans="2:7" s="5" customFormat="1" ht="12.75">
      <c r="B114"/>
      <c r="C114"/>
      <c r="D114" s="140"/>
      <c r="E114"/>
      <c r="F114"/>
      <c r="G114"/>
    </row>
    <row r="115" ht="12.75" customHeight="1">
      <c r="D115" s="141"/>
    </row>
    <row r="117" ht="12" customHeight="1"/>
  </sheetData>
  <sheetProtection/>
  <mergeCells count="6">
    <mergeCell ref="C8:D8"/>
    <mergeCell ref="C9:F9"/>
    <mergeCell ref="C4:E4"/>
    <mergeCell ref="C5:E5"/>
    <mergeCell ref="C6:E6"/>
    <mergeCell ref="C7:E7"/>
  </mergeCells>
  <printOptions/>
  <pageMargins left="0.2755905511811024" right="0.1968503937007874" top="0.4330708661417323" bottom="0.3937007874015748" header="0" footer="0"/>
  <pageSetup horizontalDpi="600" verticalDpi="600" orientation="portrait" paperSize="9" scale="87" r:id="rId1"/>
  <rowBreaks count="4" manualBreakCount="4">
    <brk id="31" max="255" man="1"/>
    <brk id="57" min="1" max="6" man="1"/>
    <brk id="89" min="1" max="6" man="1"/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"/>
  <dimension ref="A1:K57"/>
  <sheetViews>
    <sheetView showZeros="0" view="pageBreakPreview" zoomScale="130" zoomScaleNormal="85" zoomScaleSheetLayoutView="130" workbookViewId="0" topLeftCell="B55">
      <selection activeCell="B8" sqref="B8"/>
    </sheetView>
  </sheetViews>
  <sheetFormatPr defaultColWidth="9.00390625" defaultRowHeight="12.75"/>
  <cols>
    <col min="1" max="1" width="4.00390625" style="0" hidden="1" customWidth="1"/>
    <col min="2" max="2" width="28.375" style="242" customWidth="1"/>
    <col min="3" max="3" width="8.00390625" style="0" customWidth="1"/>
    <col min="4" max="4" width="8.375" style="221" customWidth="1"/>
    <col min="5" max="5" width="13.75390625" style="221" customWidth="1"/>
    <col min="6" max="6" width="14.375" style="221" customWidth="1"/>
    <col min="7" max="7" width="14.25390625" style="221" customWidth="1"/>
    <col min="8" max="8" width="12.375" style="0" customWidth="1"/>
    <col min="10" max="11" width="9.125" style="0" hidden="1" customWidth="1"/>
  </cols>
  <sheetData>
    <row r="1" spans="2:7" ht="12.75">
      <c r="B1" s="2"/>
      <c r="C1" s="1"/>
      <c r="D1" s="2"/>
      <c r="E1" s="29"/>
      <c r="F1" s="142"/>
      <c r="G1" s="143"/>
    </row>
    <row r="2" spans="1:7" ht="12.75">
      <c r="A2" s="13"/>
      <c r="B2" s="144"/>
      <c r="C2" s="145"/>
      <c r="D2" s="142"/>
      <c r="E2" s="29"/>
      <c r="F2" s="9"/>
      <c r="G2" s="146"/>
    </row>
    <row r="3" spans="2:7" ht="16.5" thickBot="1">
      <c r="B3" s="669"/>
      <c r="C3" s="670" t="s">
        <v>373</v>
      </c>
      <c r="D3" s="671"/>
      <c r="E3" s="672"/>
      <c r="F3" s="673"/>
      <c r="G3" s="674" t="s">
        <v>282</v>
      </c>
    </row>
    <row r="4" spans="1:7" ht="12.75">
      <c r="A4" s="5"/>
      <c r="B4" s="16"/>
      <c r="C4" s="16"/>
      <c r="D4" s="672"/>
      <c r="E4" s="675"/>
      <c r="F4" s="675" t="s">
        <v>374</v>
      </c>
      <c r="G4" s="15" t="s">
        <v>65</v>
      </c>
    </row>
    <row r="5" spans="1:7" ht="15.75" customHeight="1">
      <c r="A5" s="16"/>
      <c r="B5" s="149" t="s">
        <v>375</v>
      </c>
      <c r="C5" s="855">
        <v>2008</v>
      </c>
      <c r="D5" s="855"/>
      <c r="E5" s="855"/>
      <c r="F5" s="678" t="s">
        <v>377</v>
      </c>
      <c r="G5" s="18" t="s">
        <v>33</v>
      </c>
    </row>
    <row r="6" spans="1:7" ht="39" customHeight="1">
      <c r="A6" s="13"/>
      <c r="B6" s="19" t="s">
        <v>268</v>
      </c>
      <c r="C6" s="859" t="s">
        <v>369</v>
      </c>
      <c r="D6" s="859"/>
      <c r="E6" s="859"/>
      <c r="F6" s="679" t="s">
        <v>277</v>
      </c>
      <c r="G6" s="20" t="s">
        <v>34</v>
      </c>
    </row>
    <row r="7" spans="1:7" ht="30" customHeight="1">
      <c r="A7" s="21"/>
      <c r="B7" s="676" t="s">
        <v>269</v>
      </c>
      <c r="C7" s="860" t="s">
        <v>35</v>
      </c>
      <c r="D7" s="860"/>
      <c r="E7" s="860"/>
      <c r="F7" s="675" t="s">
        <v>278</v>
      </c>
      <c r="G7" s="22" t="s">
        <v>35</v>
      </c>
    </row>
    <row r="8" spans="1:7" ht="19.5" customHeight="1">
      <c r="A8" s="5"/>
      <c r="B8" s="677" t="s">
        <v>376</v>
      </c>
      <c r="C8" s="856" t="s">
        <v>370</v>
      </c>
      <c r="D8" s="856"/>
      <c r="E8" s="856"/>
      <c r="F8" s="675" t="s">
        <v>279</v>
      </c>
      <c r="G8" s="22" t="s">
        <v>36</v>
      </c>
    </row>
    <row r="9" spans="1:7" ht="30.75" customHeight="1">
      <c r="A9" s="5"/>
      <c r="B9" s="676" t="s">
        <v>271</v>
      </c>
      <c r="C9" s="857" t="s">
        <v>371</v>
      </c>
      <c r="D9" s="857"/>
      <c r="E9" s="857"/>
      <c r="F9" s="675" t="s">
        <v>280</v>
      </c>
      <c r="G9" s="20" t="s">
        <v>37</v>
      </c>
    </row>
    <row r="10" spans="1:7" ht="18.75" customHeight="1" thickBot="1">
      <c r="A10" s="5"/>
      <c r="B10" s="677" t="s">
        <v>272</v>
      </c>
      <c r="C10" s="858" t="s">
        <v>372</v>
      </c>
      <c r="D10" s="858"/>
      <c r="E10" s="26"/>
      <c r="F10" s="26" t="s">
        <v>281</v>
      </c>
      <c r="G10" s="27" t="s">
        <v>38</v>
      </c>
    </row>
    <row r="11" spans="1:7" ht="18.75" customHeight="1">
      <c r="A11" s="5"/>
      <c r="B11" s="23"/>
      <c r="C11" s="24"/>
      <c r="D11" s="24"/>
      <c r="E11" s="26"/>
      <c r="F11" s="26"/>
      <c r="G11" s="150"/>
    </row>
    <row r="12" spans="1:7" ht="9.75" customHeight="1" thickBot="1">
      <c r="A12" s="28"/>
      <c r="B12" s="28"/>
      <c r="C12" s="28"/>
      <c r="D12" s="28"/>
      <c r="E12" s="29"/>
      <c r="F12" s="29"/>
      <c r="G12" s="29"/>
    </row>
    <row r="13" spans="1:8" ht="49.5" customHeight="1">
      <c r="A13" s="151"/>
      <c r="B13" s="152" t="s">
        <v>353</v>
      </c>
      <c r="C13" s="153" t="s">
        <v>287</v>
      </c>
      <c r="D13" s="154" t="s">
        <v>378</v>
      </c>
      <c r="E13" s="153" t="s">
        <v>289</v>
      </c>
      <c r="F13" s="153" t="s">
        <v>379</v>
      </c>
      <c r="G13" s="155" t="s">
        <v>380</v>
      </c>
      <c r="H13" s="156"/>
    </row>
    <row r="14" spans="1:8" ht="12.75" customHeight="1" thickBot="1">
      <c r="A14" s="157" t="s">
        <v>40</v>
      </c>
      <c r="B14" s="158">
        <v>1</v>
      </c>
      <c r="C14" s="159" t="s">
        <v>41</v>
      </c>
      <c r="D14" s="160">
        <v>2</v>
      </c>
      <c r="E14" s="160" t="s">
        <v>42</v>
      </c>
      <c r="F14" s="161">
        <v>3</v>
      </c>
      <c r="G14" s="162">
        <v>4</v>
      </c>
      <c r="H14" s="3"/>
    </row>
    <row r="15" spans="1:8" ht="95.25" customHeight="1">
      <c r="A15" s="157" t="s">
        <v>43</v>
      </c>
      <c r="B15" s="680" t="s">
        <v>381</v>
      </c>
      <c r="C15" s="59" t="s">
        <v>66</v>
      </c>
      <c r="D15" s="163" t="s">
        <v>67</v>
      </c>
      <c r="E15" s="164" t="s">
        <v>67</v>
      </c>
      <c r="F15" s="165">
        <v>27616963</v>
      </c>
      <c r="G15" s="166">
        <v>26532674</v>
      </c>
      <c r="H15" s="167"/>
    </row>
    <row r="16" spans="1:8" ht="22.5" customHeight="1">
      <c r="A16" s="157" t="s">
        <v>43</v>
      </c>
      <c r="B16" s="168" t="s">
        <v>382</v>
      </c>
      <c r="C16" s="169"/>
      <c r="D16" s="170"/>
      <c r="E16" s="171" t="s">
        <v>68</v>
      </c>
      <c r="F16" s="172">
        <v>26069768</v>
      </c>
      <c r="G16" s="173">
        <v>25282189</v>
      </c>
      <c r="H16" s="167"/>
    </row>
    <row r="17" spans="1:8" ht="23.25" customHeight="1">
      <c r="A17" s="157" t="s">
        <v>43</v>
      </c>
      <c r="B17" s="315" t="s">
        <v>383</v>
      </c>
      <c r="C17" s="59" t="s">
        <v>69</v>
      </c>
      <c r="D17" s="170" t="s">
        <v>70</v>
      </c>
      <c r="E17" s="171" t="s">
        <v>70</v>
      </c>
      <c r="F17" s="172">
        <v>-23108181</v>
      </c>
      <c r="G17" s="173">
        <v>-21192668</v>
      </c>
      <c r="H17" s="174"/>
    </row>
    <row r="18" spans="1:8" ht="11.25" customHeight="1">
      <c r="A18" s="157" t="s">
        <v>43</v>
      </c>
      <c r="B18" s="168" t="s">
        <v>384</v>
      </c>
      <c r="C18" s="169"/>
      <c r="D18" s="170"/>
      <c r="E18" s="171" t="s">
        <v>71</v>
      </c>
      <c r="F18" s="172">
        <v>-22382187</v>
      </c>
      <c r="G18" s="173">
        <v>-20514640</v>
      </c>
      <c r="H18" s="167"/>
    </row>
    <row r="19" spans="1:8" ht="24" customHeight="1">
      <c r="A19" s="157" t="s">
        <v>43</v>
      </c>
      <c r="B19" s="681" t="s">
        <v>385</v>
      </c>
      <c r="C19" s="175"/>
      <c r="D19" s="170" t="s">
        <v>72</v>
      </c>
      <c r="E19" s="176" t="s">
        <v>72</v>
      </c>
      <c r="F19" s="177">
        <f>SUM(F15,F17)</f>
        <v>4508782</v>
      </c>
      <c r="G19" s="178">
        <f>SUM(G15,G17)</f>
        <v>5340006</v>
      </c>
      <c r="H19" s="179"/>
    </row>
    <row r="20" spans="1:8" ht="36.75" customHeight="1">
      <c r="A20" s="157" t="s">
        <v>43</v>
      </c>
      <c r="B20" s="320" t="s">
        <v>386</v>
      </c>
      <c r="C20" s="180"/>
      <c r="D20" s="170" t="s">
        <v>73</v>
      </c>
      <c r="E20" s="171" t="s">
        <v>73</v>
      </c>
      <c r="F20" s="172">
        <v>67153</v>
      </c>
      <c r="G20" s="173">
        <v>37443</v>
      </c>
      <c r="H20" s="167"/>
    </row>
    <row r="21" spans="1:8" ht="12.75">
      <c r="A21" s="157" t="s">
        <v>43</v>
      </c>
      <c r="B21" s="315" t="s">
        <v>387</v>
      </c>
      <c r="C21" s="169"/>
      <c r="D21" s="170" t="s">
        <v>74</v>
      </c>
      <c r="E21" s="171" t="s">
        <v>74</v>
      </c>
      <c r="F21" s="172">
        <v>-1393317</v>
      </c>
      <c r="G21" s="173">
        <v>-1220228</v>
      </c>
      <c r="H21" s="174"/>
    </row>
    <row r="22" spans="1:8" ht="22.5" customHeight="1">
      <c r="A22" s="157" t="s">
        <v>43</v>
      </c>
      <c r="B22" s="315" t="s">
        <v>388</v>
      </c>
      <c r="C22" s="59" t="s">
        <v>46</v>
      </c>
      <c r="D22" s="170" t="s">
        <v>75</v>
      </c>
      <c r="E22" s="171" t="s">
        <v>75</v>
      </c>
      <c r="F22" s="172">
        <v>662398</v>
      </c>
      <c r="G22" s="173">
        <v>686733</v>
      </c>
      <c r="H22" s="167"/>
    </row>
    <row r="23" spans="1:8" ht="14.25" customHeight="1">
      <c r="A23" s="157" t="s">
        <v>43</v>
      </c>
      <c r="B23" s="315" t="s">
        <v>389</v>
      </c>
      <c r="C23" s="59" t="s">
        <v>76</v>
      </c>
      <c r="D23" s="170" t="s">
        <v>77</v>
      </c>
      <c r="E23" s="171" t="s">
        <v>77</v>
      </c>
      <c r="F23" s="172">
        <f>1966535+19657</f>
        <v>1986192</v>
      </c>
      <c r="G23" s="173">
        <v>1301512</v>
      </c>
      <c r="H23" s="167"/>
    </row>
    <row r="24" spans="1:8" ht="36.75" customHeight="1">
      <c r="A24" s="157" t="s">
        <v>43</v>
      </c>
      <c r="B24" s="315" t="s">
        <v>390</v>
      </c>
      <c r="C24" s="59" t="s">
        <v>69</v>
      </c>
      <c r="D24" s="170"/>
      <c r="E24" s="181" t="s">
        <v>78</v>
      </c>
      <c r="F24" s="172">
        <f>660108+19657</f>
        <v>679765</v>
      </c>
      <c r="G24" s="173">
        <v>471754</v>
      </c>
      <c r="H24" s="167"/>
    </row>
    <row r="25" spans="1:8" ht="12.75">
      <c r="A25" s="157" t="s">
        <v>43</v>
      </c>
      <c r="B25" s="682" t="s">
        <v>391</v>
      </c>
      <c r="C25" s="59" t="s">
        <v>76</v>
      </c>
      <c r="D25" s="170" t="s">
        <v>79</v>
      </c>
      <c r="E25" s="171">
        <v>100</v>
      </c>
      <c r="F25" s="172">
        <v>-3029727</v>
      </c>
      <c r="G25" s="173">
        <v>-2424848</v>
      </c>
      <c r="H25" s="174"/>
    </row>
    <row r="26" spans="1:8" ht="36" customHeight="1">
      <c r="A26" s="157" t="s">
        <v>43</v>
      </c>
      <c r="B26" s="320" t="s">
        <v>392</v>
      </c>
      <c r="C26" s="180"/>
      <c r="D26" s="170" t="s">
        <v>80</v>
      </c>
      <c r="E26" s="176" t="s">
        <v>80</v>
      </c>
      <c r="F26" s="177">
        <f>SUM(F19:F23,F25)</f>
        <v>2801481</v>
      </c>
      <c r="G26" s="178">
        <f>SUM(G19:G23,G25)</f>
        <v>3720618</v>
      </c>
      <c r="H26" s="179"/>
    </row>
    <row r="27" spans="1:8" ht="36" customHeight="1">
      <c r="A27" s="157" t="s">
        <v>43</v>
      </c>
      <c r="B27" s="320" t="s">
        <v>393</v>
      </c>
      <c r="C27" s="59" t="s">
        <v>81</v>
      </c>
      <c r="D27" s="170"/>
      <c r="E27" s="182">
        <v>150</v>
      </c>
      <c r="F27" s="177">
        <f>SUM(F28:F31)</f>
        <v>-694480</v>
      </c>
      <c r="G27" s="178">
        <f>SUM(G28:G31)</f>
        <v>-1076009</v>
      </c>
      <c r="H27" s="174"/>
    </row>
    <row r="28" spans="1:8" ht="24" customHeight="1">
      <c r="A28" s="157" t="s">
        <v>43</v>
      </c>
      <c r="B28" s="315" t="s">
        <v>394</v>
      </c>
      <c r="C28" s="169"/>
      <c r="D28" s="170" t="s">
        <v>82</v>
      </c>
      <c r="E28" s="183" t="s">
        <v>83</v>
      </c>
      <c r="F28" s="184">
        <f>-88601-4718</f>
        <v>-93319</v>
      </c>
      <c r="G28" s="173">
        <v>-221593</v>
      </c>
      <c r="H28" s="174"/>
    </row>
    <row r="29" spans="1:8" ht="14.25" customHeight="1">
      <c r="A29" s="157" t="s">
        <v>43</v>
      </c>
      <c r="B29" s="315" t="s">
        <v>395</v>
      </c>
      <c r="C29" s="169"/>
      <c r="D29" s="170" t="s">
        <v>84</v>
      </c>
      <c r="E29" s="183" t="s">
        <v>85</v>
      </c>
      <c r="F29" s="184">
        <v>-173837</v>
      </c>
      <c r="G29" s="173">
        <v>-35110</v>
      </c>
      <c r="H29" s="174"/>
    </row>
    <row r="30" spans="1:8" ht="15" customHeight="1">
      <c r="A30" s="157" t="s">
        <v>43</v>
      </c>
      <c r="B30" s="315" t="s">
        <v>396</v>
      </c>
      <c r="C30" s="169"/>
      <c r="D30" s="170" t="s">
        <v>86</v>
      </c>
      <c r="E30" s="183" t="s">
        <v>87</v>
      </c>
      <c r="F30" s="184">
        <v>-444434</v>
      </c>
      <c r="G30" s="173">
        <v>-836865</v>
      </c>
      <c r="H30" s="174"/>
    </row>
    <row r="31" spans="1:8" ht="36" customHeight="1">
      <c r="A31" s="157" t="s">
        <v>43</v>
      </c>
      <c r="B31" s="315" t="s">
        <v>397</v>
      </c>
      <c r="C31" s="169"/>
      <c r="D31" s="170" t="s">
        <v>83</v>
      </c>
      <c r="E31" s="183" t="s">
        <v>88</v>
      </c>
      <c r="F31" s="184">
        <v>17110</v>
      </c>
      <c r="G31" s="173">
        <v>17559</v>
      </c>
      <c r="H31" s="174"/>
    </row>
    <row r="32" spans="1:8" ht="33.75" customHeight="1">
      <c r="A32" s="157" t="s">
        <v>43</v>
      </c>
      <c r="B32" s="683" t="s">
        <v>398</v>
      </c>
      <c r="C32" s="185"/>
      <c r="D32" s="186" t="s">
        <v>89</v>
      </c>
      <c r="E32" s="187">
        <v>190</v>
      </c>
      <c r="F32" s="177">
        <f>SUM(F26:F27)</f>
        <v>2107001</v>
      </c>
      <c r="G32" s="178">
        <f>SUM(G26:G27)</f>
        <v>2644609</v>
      </c>
      <c r="H32" s="179"/>
    </row>
    <row r="33" spans="1:8" ht="40.5" customHeight="1">
      <c r="A33" s="157" t="s">
        <v>43</v>
      </c>
      <c r="B33" s="320" t="s">
        <v>399</v>
      </c>
      <c r="C33" s="180"/>
      <c r="D33" s="170"/>
      <c r="E33" s="81">
        <v>201</v>
      </c>
      <c r="F33" s="184">
        <f>-667638-4718</f>
        <v>-672356</v>
      </c>
      <c r="G33" s="188">
        <v>-892948</v>
      </c>
      <c r="H33" s="179"/>
    </row>
    <row r="34" spans="1:8" ht="25.5" customHeight="1">
      <c r="A34" s="157" t="s">
        <v>43</v>
      </c>
      <c r="B34" s="315" t="s">
        <v>400</v>
      </c>
      <c r="C34" s="169"/>
      <c r="D34" s="170" t="s">
        <v>90</v>
      </c>
      <c r="E34" s="81">
        <v>202</v>
      </c>
      <c r="F34" s="172">
        <v>-276545</v>
      </c>
      <c r="G34" s="173">
        <v>-472480</v>
      </c>
      <c r="H34" s="179"/>
    </row>
    <row r="35" spans="1:8" ht="20.25" customHeight="1" thickBot="1">
      <c r="A35" s="157" t="s">
        <v>43</v>
      </c>
      <c r="B35" s="684" t="s">
        <v>401</v>
      </c>
      <c r="C35" s="189"/>
      <c r="D35" s="190" t="s">
        <v>90</v>
      </c>
      <c r="E35" s="191">
        <v>203</v>
      </c>
      <c r="F35" s="192">
        <v>254421</v>
      </c>
      <c r="G35" s="193">
        <v>289419</v>
      </c>
      <c r="H35" s="179"/>
    </row>
    <row r="36" spans="2:7" ht="14.25" customHeight="1" thickBot="1">
      <c r="B36" s="194"/>
      <c r="C36" s="33"/>
      <c r="D36" s="195"/>
      <c r="E36" s="196"/>
      <c r="F36" s="196"/>
      <c r="G36" s="196"/>
    </row>
    <row r="37" spans="1:11" ht="52.5" customHeight="1">
      <c r="A37" s="151"/>
      <c r="B37" s="152" t="s">
        <v>353</v>
      </c>
      <c r="C37" s="153" t="s">
        <v>287</v>
      </c>
      <c r="D37" s="154" t="s">
        <v>378</v>
      </c>
      <c r="E37" s="153" t="s">
        <v>289</v>
      </c>
      <c r="F37" s="153" t="s">
        <v>379</v>
      </c>
      <c r="G37" s="155" t="s">
        <v>380</v>
      </c>
      <c r="H37" s="197"/>
      <c r="J37" s="33"/>
      <c r="K37" s="198" t="s">
        <v>91</v>
      </c>
    </row>
    <row r="38" spans="1:11" ht="17.25" customHeight="1" thickBot="1">
      <c r="A38" s="157" t="s">
        <v>92</v>
      </c>
      <c r="B38" s="685">
        <v>1</v>
      </c>
      <c r="C38" s="199" t="s">
        <v>41</v>
      </c>
      <c r="D38" s="199">
        <v>2</v>
      </c>
      <c r="E38" s="124" t="s">
        <v>42</v>
      </c>
      <c r="F38" s="200">
        <v>3</v>
      </c>
      <c r="G38" s="201">
        <v>4</v>
      </c>
      <c r="H38" s="202"/>
      <c r="J38" s="203">
        <v>3</v>
      </c>
      <c r="K38" s="203">
        <v>4</v>
      </c>
    </row>
    <row r="39" spans="1:11" ht="27" customHeight="1" thickBot="1">
      <c r="A39" t="s">
        <v>43</v>
      </c>
      <c r="B39" s="168" t="s">
        <v>402</v>
      </c>
      <c r="C39" s="204" t="s">
        <v>93</v>
      </c>
      <c r="D39" s="205"/>
      <c r="E39" s="206">
        <v>301</v>
      </c>
      <c r="F39" s="207">
        <v>0.00016</v>
      </c>
      <c r="G39" s="208">
        <v>0.0002</v>
      </c>
      <c r="H39" s="209"/>
      <c r="J39" s="210">
        <f>(F39)*100000</f>
        <v>16</v>
      </c>
      <c r="K39" s="211">
        <f>(G39)*100000</f>
        <v>20</v>
      </c>
    </row>
    <row r="40" spans="1:11" ht="30.75" customHeight="1" thickBot="1">
      <c r="A40" t="s">
        <v>43</v>
      </c>
      <c r="B40" s="212" t="s">
        <v>403</v>
      </c>
      <c r="C40" s="189"/>
      <c r="D40" s="213"/>
      <c r="E40" s="214">
        <v>302</v>
      </c>
      <c r="F40" s="215">
        <v>0</v>
      </c>
      <c r="G40" s="216">
        <v>0</v>
      </c>
      <c r="H40" s="209"/>
      <c r="J40" s="210">
        <f>(F40)*100000</f>
        <v>0</v>
      </c>
      <c r="K40" s="211">
        <f>(G40)*100000</f>
        <v>0</v>
      </c>
    </row>
    <row r="41" spans="2:8" ht="17.25" customHeight="1">
      <c r="B41" s="686" t="s">
        <v>404</v>
      </c>
      <c r="D41"/>
      <c r="E41" s="217"/>
      <c r="F41" s="217"/>
      <c r="G41" s="217"/>
      <c r="H41" s="33"/>
    </row>
    <row r="42" spans="1:8" ht="15.75">
      <c r="A42" s="33"/>
      <c r="B42" s="218"/>
      <c r="C42" s="33"/>
      <c r="D42" s="219"/>
      <c r="E42" s="220"/>
      <c r="F42" s="220"/>
      <c r="G42" s="220"/>
      <c r="H42" s="33"/>
    </row>
    <row r="43" spans="2:8" ht="16.5" thickBot="1">
      <c r="B43" s="687" t="s">
        <v>405</v>
      </c>
      <c r="C43" s="688"/>
      <c r="D43" s="219"/>
      <c r="E43" s="219"/>
      <c r="H43" s="221"/>
    </row>
    <row r="44" spans="2:8" ht="32.25" customHeight="1">
      <c r="B44" s="867" t="s">
        <v>353</v>
      </c>
      <c r="C44" s="865" t="s">
        <v>378</v>
      </c>
      <c r="D44" s="865" t="s">
        <v>289</v>
      </c>
      <c r="E44" s="863" t="s">
        <v>379</v>
      </c>
      <c r="F44" s="869"/>
      <c r="G44" s="863" t="s">
        <v>380</v>
      </c>
      <c r="H44" s="864"/>
    </row>
    <row r="45" spans="2:8" ht="18.75" customHeight="1">
      <c r="B45" s="868"/>
      <c r="C45" s="866"/>
      <c r="D45" s="866"/>
      <c r="E45" s="691" t="s">
        <v>412</v>
      </c>
      <c r="F45" s="691" t="s">
        <v>413</v>
      </c>
      <c r="G45" s="691" t="s">
        <v>412</v>
      </c>
      <c r="H45" s="692" t="s">
        <v>413</v>
      </c>
    </row>
    <row r="46" spans="1:8" ht="12" customHeight="1" thickBot="1">
      <c r="A46" t="s">
        <v>94</v>
      </c>
      <c r="B46" s="689">
        <v>1</v>
      </c>
      <c r="C46" s="223" t="s">
        <v>41</v>
      </c>
      <c r="D46" s="224">
        <v>2</v>
      </c>
      <c r="E46" s="225">
        <v>3</v>
      </c>
      <c r="F46" s="225">
        <v>4</v>
      </c>
      <c r="G46" s="225">
        <v>5</v>
      </c>
      <c r="H46" s="226">
        <v>6</v>
      </c>
    </row>
    <row r="47" spans="1:8" ht="63" customHeight="1">
      <c r="A47" t="s">
        <v>43</v>
      </c>
      <c r="B47" s="690" t="s">
        <v>406</v>
      </c>
      <c r="C47" s="227"/>
      <c r="D47" s="228" t="s">
        <v>95</v>
      </c>
      <c r="E47" s="229">
        <v>48337</v>
      </c>
      <c r="F47" s="229">
        <v>-1260</v>
      </c>
      <c r="G47" s="229">
        <v>12562</v>
      </c>
      <c r="H47" s="230">
        <v>-1160</v>
      </c>
    </row>
    <row r="48" spans="1:8" ht="17.25" customHeight="1">
      <c r="A48" t="s">
        <v>43</v>
      </c>
      <c r="B48" s="168" t="s">
        <v>407</v>
      </c>
      <c r="C48" s="231"/>
      <c r="D48" s="232" t="s">
        <v>96</v>
      </c>
      <c r="E48" s="233">
        <v>207851</v>
      </c>
      <c r="F48" s="234">
        <v>-243707</v>
      </c>
      <c r="G48" s="233">
        <v>432913</v>
      </c>
      <c r="H48" s="235">
        <v>-224086</v>
      </c>
    </row>
    <row r="49" spans="1:8" ht="51" customHeight="1">
      <c r="A49" t="s">
        <v>43</v>
      </c>
      <c r="B49" s="168" t="s">
        <v>408</v>
      </c>
      <c r="C49" s="231"/>
      <c r="D49" s="232" t="s">
        <v>97</v>
      </c>
      <c r="E49" s="233">
        <v>39439</v>
      </c>
      <c r="F49" s="234">
        <v>-7041</v>
      </c>
      <c r="G49" s="233">
        <v>25386</v>
      </c>
      <c r="H49" s="235">
        <v>-1068</v>
      </c>
    </row>
    <row r="50" spans="1:8" ht="24.75" customHeight="1">
      <c r="A50" t="s">
        <v>43</v>
      </c>
      <c r="B50" s="168" t="s">
        <v>409</v>
      </c>
      <c r="C50" s="231"/>
      <c r="D50" s="232" t="s">
        <v>98</v>
      </c>
      <c r="E50" s="233">
        <v>170537</v>
      </c>
      <c r="F50" s="234">
        <v>-863266</v>
      </c>
      <c r="G50" s="233">
        <v>46302</v>
      </c>
      <c r="H50" s="235">
        <v>-109616</v>
      </c>
    </row>
    <row r="51" spans="1:8" ht="27" customHeight="1">
      <c r="A51" t="s">
        <v>43</v>
      </c>
      <c r="B51" s="168" t="s">
        <v>410</v>
      </c>
      <c r="C51" s="231"/>
      <c r="D51" s="232" t="s">
        <v>99</v>
      </c>
      <c r="E51" s="233">
        <v>210361</v>
      </c>
      <c r="F51" s="234">
        <v>0</v>
      </c>
      <c r="G51" s="233">
        <v>0</v>
      </c>
      <c r="H51" s="235">
        <v>-191405</v>
      </c>
    </row>
    <row r="52" spans="1:8" ht="27" customHeight="1" thickBot="1">
      <c r="A52" t="s">
        <v>43</v>
      </c>
      <c r="B52" s="212" t="s">
        <v>411</v>
      </c>
      <c r="C52" s="236"/>
      <c r="D52" s="237" t="s">
        <v>100</v>
      </c>
      <c r="E52" s="238">
        <v>10722</v>
      </c>
      <c r="F52" s="238">
        <v>-808</v>
      </c>
      <c r="G52" s="238">
        <v>24479</v>
      </c>
      <c r="H52" s="239">
        <v>-527</v>
      </c>
    </row>
    <row r="53" spans="2:7" ht="15" customHeight="1">
      <c r="B53" s="129"/>
      <c r="C53" s="130"/>
      <c r="D53" s="131"/>
      <c r="E53" s="6"/>
      <c r="F53" s="132"/>
      <c r="G53" s="132"/>
    </row>
    <row r="54" spans="2:8" ht="12.75">
      <c r="B54" s="133" t="s">
        <v>365</v>
      </c>
      <c r="C54" s="134"/>
      <c r="D54" s="664" t="s">
        <v>366</v>
      </c>
      <c r="E54" s="664"/>
      <c r="F54" s="664"/>
      <c r="G54" s="664"/>
      <c r="H54" s="134"/>
    </row>
    <row r="55" spans="2:8" ht="12.75">
      <c r="B55" s="861" t="s">
        <v>510</v>
      </c>
      <c r="C55" s="862"/>
      <c r="D55" s="861" t="s">
        <v>511</v>
      </c>
      <c r="E55" s="862"/>
      <c r="F55" s="862"/>
      <c r="G55" s="765" t="s">
        <v>415</v>
      </c>
      <c r="H55" s="241"/>
    </row>
    <row r="56" spans="2:8" ht="12.75">
      <c r="B56" s="135"/>
      <c r="C56" s="8"/>
      <c r="D56" s="135"/>
      <c r="E56" s="8"/>
      <c r="F56" s="8"/>
      <c r="G56" s="136"/>
      <c r="H56" s="221"/>
    </row>
    <row r="57" spans="2:8" ht="14.25" customHeight="1">
      <c r="B57" s="137" t="s">
        <v>367</v>
      </c>
      <c r="C57" s="138"/>
      <c r="D57" s="25"/>
      <c r="E57" s="25"/>
      <c r="F57" s="139"/>
      <c r="G57" s="139"/>
      <c r="H57" s="221"/>
    </row>
  </sheetData>
  <sheetProtection/>
  <mergeCells count="13">
    <mergeCell ref="B55:C55"/>
    <mergeCell ref="D55:F55"/>
    <mergeCell ref="G44:H44"/>
    <mergeCell ref="C44:C45"/>
    <mergeCell ref="B44:B45"/>
    <mergeCell ref="D44:D45"/>
    <mergeCell ref="E44:F44"/>
    <mergeCell ref="C5:E5"/>
    <mergeCell ref="C8:E8"/>
    <mergeCell ref="C9:E9"/>
    <mergeCell ref="C10:D10"/>
    <mergeCell ref="C6:E6"/>
    <mergeCell ref="C7:E7"/>
  </mergeCells>
  <dataValidations count="2">
    <dataValidation type="decimal" operator="lessThanOrEqual" allowBlank="1" showInputMessage="1" showErrorMessage="1" error="Только отрицательные значения" sqref="F17:G18 F21:G21 F25:G25 F47:F52 H47:H52">
      <formula1>0</formula1>
    </dataValidation>
    <dataValidation type="decimal" operator="greaterThanOrEqual" allowBlank="1" showInputMessage="1" showErrorMessage="1" error="Только положительные значения" sqref="F15:G16 F20:G20 F22:G24 E47:E52 G47:G52">
      <formula1>0</formula1>
    </dataValidation>
  </dataValidations>
  <printOptions/>
  <pageMargins left="0.23" right="0.27" top="0.5511811023622047" bottom="0.2362204724409449" header="0.5511811023622047" footer="0"/>
  <pageSetup horizontalDpi="600" verticalDpi="600" orientation="portrait" paperSize="9" r:id="rId1"/>
  <rowBreaks count="3" manualBreakCount="3">
    <brk id="32" max="7" man="1"/>
    <brk id="57" max="6" man="1"/>
    <brk id="9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86"/>
  <sheetViews>
    <sheetView showZeros="0" view="pageBreakPreview" zoomScaleNormal="85" zoomScaleSheetLayoutView="100" workbookViewId="0" topLeftCell="B79">
      <selection activeCell="C14" sqref="C14"/>
    </sheetView>
  </sheetViews>
  <sheetFormatPr defaultColWidth="9.00390625" defaultRowHeight="12.75"/>
  <cols>
    <col min="1" max="1" width="7.875" style="6" hidden="1" customWidth="1"/>
    <col min="2" max="2" width="28.75390625" style="0" customWidth="1"/>
    <col min="3" max="3" width="6.75390625" style="0" customWidth="1"/>
    <col min="4" max="4" width="7.25390625" style="0" customWidth="1"/>
    <col min="5" max="5" width="14.375" style="0" customWidth="1"/>
    <col min="6" max="6" width="15.00390625" style="0" customWidth="1"/>
    <col min="7" max="7" width="14.625" style="0" customWidth="1"/>
    <col min="8" max="8" width="14.875" style="0" customWidth="1"/>
    <col min="9" max="9" width="13.75390625" style="0" customWidth="1"/>
  </cols>
  <sheetData>
    <row r="1" ht="14.25" customHeight="1"/>
    <row r="2" spans="2:9" ht="19.5" customHeight="1" thickBot="1">
      <c r="B2" s="871" t="s">
        <v>416</v>
      </c>
      <c r="C2" s="871"/>
      <c r="D2" s="871"/>
      <c r="E2" s="871"/>
      <c r="F2" s="871"/>
      <c r="G2" s="871"/>
      <c r="H2" s="872"/>
      <c r="I2" s="693" t="s">
        <v>282</v>
      </c>
    </row>
    <row r="3" spans="2:9" ht="12.75">
      <c r="B3" s="13"/>
      <c r="C3" s="13"/>
      <c r="D3" s="13"/>
      <c r="E3" s="4"/>
      <c r="F3" s="4"/>
      <c r="H3" s="694" t="s">
        <v>417</v>
      </c>
      <c r="I3" s="15" t="s">
        <v>101</v>
      </c>
    </row>
    <row r="4" spans="2:9" ht="16.5" customHeight="1">
      <c r="B4" s="698" t="s">
        <v>375</v>
      </c>
      <c r="C4" s="698"/>
      <c r="D4" s="875">
        <v>2008</v>
      </c>
      <c r="E4" s="840"/>
      <c r="F4" s="840"/>
      <c r="G4" s="840"/>
      <c r="H4" s="695" t="s">
        <v>377</v>
      </c>
      <c r="I4" s="18" t="s">
        <v>33</v>
      </c>
    </row>
    <row r="5" spans="2:9" ht="21.75" customHeight="1">
      <c r="B5" s="699" t="s">
        <v>268</v>
      </c>
      <c r="C5" s="842" t="s">
        <v>369</v>
      </c>
      <c r="D5" s="843"/>
      <c r="E5" s="843"/>
      <c r="F5" s="843"/>
      <c r="G5" s="843"/>
      <c r="H5" s="696" t="s">
        <v>277</v>
      </c>
      <c r="I5" s="20" t="s">
        <v>34</v>
      </c>
    </row>
    <row r="6" spans="2:9" ht="17.25" customHeight="1">
      <c r="B6" s="841" t="s">
        <v>269</v>
      </c>
      <c r="C6" s="841"/>
      <c r="D6" s="841"/>
      <c r="E6" s="839" t="s">
        <v>35</v>
      </c>
      <c r="F6" s="840"/>
      <c r="G6" s="840"/>
      <c r="H6" s="694" t="s">
        <v>278</v>
      </c>
      <c r="I6" s="22" t="s">
        <v>35</v>
      </c>
    </row>
    <row r="7" spans="2:9" ht="18" customHeight="1">
      <c r="B7" s="700" t="s">
        <v>376</v>
      </c>
      <c r="C7" s="838" t="s">
        <v>370</v>
      </c>
      <c r="D7" s="838"/>
      <c r="E7" s="838"/>
      <c r="F7" s="838"/>
      <c r="G7" s="838"/>
      <c r="H7" s="694" t="s">
        <v>279</v>
      </c>
      <c r="I7" s="22" t="s">
        <v>36</v>
      </c>
    </row>
    <row r="8" spans="2:9" ht="27" customHeight="1">
      <c r="B8" s="841" t="s">
        <v>271</v>
      </c>
      <c r="C8" s="841"/>
      <c r="D8" s="841"/>
      <c r="E8" s="870" t="s">
        <v>371</v>
      </c>
      <c r="F8" s="870"/>
      <c r="G8" s="870"/>
      <c r="H8" s="694" t="s">
        <v>280</v>
      </c>
      <c r="I8" s="20" t="s">
        <v>37</v>
      </c>
    </row>
    <row r="9" spans="2:9" ht="21.75" customHeight="1" thickBot="1">
      <c r="B9" s="700" t="s">
        <v>272</v>
      </c>
      <c r="C9" s="23"/>
      <c r="D9" s="858" t="s">
        <v>372</v>
      </c>
      <c r="E9" s="844"/>
      <c r="F9" s="844"/>
      <c r="G9" s="845"/>
      <c r="H9" s="697" t="s">
        <v>281</v>
      </c>
      <c r="I9" s="27" t="s">
        <v>38</v>
      </c>
    </row>
    <row r="10" ht="13.5" customHeight="1"/>
    <row r="11" spans="2:9" ht="18" customHeight="1" thickBot="1">
      <c r="B11" s="701"/>
      <c r="C11" s="702" t="s">
        <v>418</v>
      </c>
      <c r="D11" s="701"/>
      <c r="E11" s="701"/>
      <c r="F11" s="701"/>
      <c r="G11" s="701"/>
      <c r="H11" s="701"/>
      <c r="I11" s="701"/>
    </row>
    <row r="12" spans="2:9" ht="24">
      <c r="B12" s="703" t="s">
        <v>353</v>
      </c>
      <c r="C12" s="704" t="s">
        <v>378</v>
      </c>
      <c r="D12" s="705" t="s">
        <v>289</v>
      </c>
      <c r="E12" s="706" t="s">
        <v>419</v>
      </c>
      <c r="F12" s="706" t="s">
        <v>420</v>
      </c>
      <c r="G12" s="706" t="s">
        <v>327</v>
      </c>
      <c r="H12" s="706" t="s">
        <v>421</v>
      </c>
      <c r="I12" s="707" t="s">
        <v>422</v>
      </c>
    </row>
    <row r="13" spans="1:9" ht="13.5" thickBot="1">
      <c r="A13" s="6" t="s">
        <v>94</v>
      </c>
      <c r="B13" s="245">
        <v>1</v>
      </c>
      <c r="C13" s="246" t="s">
        <v>41</v>
      </c>
      <c r="D13" s="247">
        <v>2</v>
      </c>
      <c r="E13" s="248">
        <v>3</v>
      </c>
      <c r="F13" s="248" t="s">
        <v>102</v>
      </c>
      <c r="G13" s="248" t="s">
        <v>103</v>
      </c>
      <c r="H13" s="248" t="s">
        <v>104</v>
      </c>
      <c r="I13" s="249" t="s">
        <v>105</v>
      </c>
    </row>
    <row r="14" spans="1:9" ht="26.25" customHeight="1">
      <c r="A14" s="6" t="s">
        <v>43</v>
      </c>
      <c r="B14" s="708" t="s">
        <v>425</v>
      </c>
      <c r="C14" s="250"/>
      <c r="D14" s="251" t="s">
        <v>79</v>
      </c>
      <c r="E14" s="252">
        <v>2387973</v>
      </c>
      <c r="F14" s="253">
        <v>1804986</v>
      </c>
      <c r="G14" s="253">
        <v>119399</v>
      </c>
      <c r="H14" s="253">
        <v>7790410</v>
      </c>
      <c r="I14" s="254">
        <f>(E14+F14+G14+H14)</f>
        <v>12102768</v>
      </c>
    </row>
    <row r="15" spans="1:9" ht="25.5">
      <c r="A15" s="6" t="s">
        <v>43</v>
      </c>
      <c r="B15" s="709" t="s">
        <v>426</v>
      </c>
      <c r="C15" s="255"/>
      <c r="D15" s="256" t="s">
        <v>106</v>
      </c>
      <c r="E15" s="257" t="s">
        <v>57</v>
      </c>
      <c r="F15" s="258" t="s">
        <v>57</v>
      </c>
      <c r="G15" s="258" t="s">
        <v>57</v>
      </c>
      <c r="H15" s="259">
        <v>-1366</v>
      </c>
      <c r="I15" s="260">
        <f>(H15)</f>
        <v>-1366</v>
      </c>
    </row>
    <row r="16" spans="1:9" ht="24.75" customHeight="1">
      <c r="A16" s="6" t="s">
        <v>43</v>
      </c>
      <c r="B16" s="710" t="s">
        <v>423</v>
      </c>
      <c r="C16" s="261"/>
      <c r="D16" s="262" t="s">
        <v>107</v>
      </c>
      <c r="E16" s="257" t="s">
        <v>57</v>
      </c>
      <c r="F16" s="263">
        <v>0</v>
      </c>
      <c r="G16" s="258" t="s">
        <v>57</v>
      </c>
      <c r="H16" s="263">
        <v>0</v>
      </c>
      <c r="I16" s="260">
        <f>(F16+H16)</f>
        <v>0</v>
      </c>
    </row>
    <row r="17" spans="1:9" ht="12.75">
      <c r="A17" s="6" t="s">
        <v>43</v>
      </c>
      <c r="B17" s="710" t="s">
        <v>424</v>
      </c>
      <c r="C17" s="261"/>
      <c r="D17" s="262" t="s">
        <v>108</v>
      </c>
      <c r="E17" s="257" t="s">
        <v>57</v>
      </c>
      <c r="F17" s="263">
        <v>0</v>
      </c>
      <c r="G17" s="258" t="s">
        <v>57</v>
      </c>
      <c r="H17" s="263">
        <v>0</v>
      </c>
      <c r="I17" s="260">
        <f>(F17+H17)</f>
        <v>0</v>
      </c>
    </row>
    <row r="18" spans="1:9" ht="26.25" customHeight="1">
      <c r="A18" s="6" t="s">
        <v>43</v>
      </c>
      <c r="B18" s="711" t="s">
        <v>427</v>
      </c>
      <c r="C18" s="264"/>
      <c r="D18" s="265" t="s">
        <v>109</v>
      </c>
      <c r="E18" s="266">
        <f>(E14)</f>
        <v>2387973</v>
      </c>
      <c r="F18" s="266">
        <f>(F14+F16+F17)</f>
        <v>1804986</v>
      </c>
      <c r="G18" s="266">
        <f>(G14)</f>
        <v>119399</v>
      </c>
      <c r="H18" s="266">
        <f>(H14+H15+H16+H17)</f>
        <v>7789044</v>
      </c>
      <c r="I18" s="260">
        <f>(E18+F18+G18+H18)</f>
        <v>12101402</v>
      </c>
    </row>
    <row r="19" spans="1:9" ht="14.25" customHeight="1">
      <c r="A19" s="6" t="s">
        <v>43</v>
      </c>
      <c r="B19" s="711" t="s">
        <v>428</v>
      </c>
      <c r="C19" s="264"/>
      <c r="D19" s="265" t="s">
        <v>90</v>
      </c>
      <c r="E19" s="266">
        <f>(E24+E25+E27)</f>
        <v>0</v>
      </c>
      <c r="F19" s="266">
        <f>(F20+F24+F25+F26+F27)</f>
        <v>-89085</v>
      </c>
      <c r="G19" s="266">
        <f>(G23+G27)</f>
        <v>0</v>
      </c>
      <c r="H19" s="266">
        <f>(H21+H22+H23+H24+H25+H26+H27)</f>
        <v>2406098</v>
      </c>
      <c r="I19" s="260">
        <f>(E19+F19+G19+H19)</f>
        <v>2317013</v>
      </c>
    </row>
    <row r="20" spans="1:9" ht="25.5" customHeight="1">
      <c r="A20" s="6" t="s">
        <v>43</v>
      </c>
      <c r="B20" s="710" t="s">
        <v>429</v>
      </c>
      <c r="C20" s="261"/>
      <c r="D20" s="262" t="s">
        <v>110</v>
      </c>
      <c r="E20" s="257" t="s">
        <v>57</v>
      </c>
      <c r="F20" s="263">
        <v>0</v>
      </c>
      <c r="G20" s="258" t="s">
        <v>57</v>
      </c>
      <c r="H20" s="258" t="s">
        <v>57</v>
      </c>
      <c r="I20" s="260">
        <f>(F20)</f>
        <v>0</v>
      </c>
    </row>
    <row r="21" spans="1:9" ht="26.25" customHeight="1">
      <c r="A21" s="6" t="s">
        <v>43</v>
      </c>
      <c r="B21" s="712" t="s">
        <v>430</v>
      </c>
      <c r="C21" s="267"/>
      <c r="D21" s="262" t="s">
        <v>111</v>
      </c>
      <c r="E21" s="257" t="s">
        <v>57</v>
      </c>
      <c r="F21" s="258" t="s">
        <v>57</v>
      </c>
      <c r="G21" s="258" t="s">
        <v>57</v>
      </c>
      <c r="H21" s="259">
        <f>2900238-107081-148548</f>
        <v>2644609</v>
      </c>
      <c r="I21" s="260">
        <f>(H21)</f>
        <v>2644609</v>
      </c>
    </row>
    <row r="22" spans="1:9" ht="15.75" customHeight="1">
      <c r="A22" s="6" t="s">
        <v>43</v>
      </c>
      <c r="B22" s="712" t="s">
        <v>431</v>
      </c>
      <c r="C22" s="267"/>
      <c r="D22" s="262" t="s">
        <v>112</v>
      </c>
      <c r="E22" s="257" t="s">
        <v>57</v>
      </c>
      <c r="F22" s="258" t="s">
        <v>57</v>
      </c>
      <c r="G22" s="258" t="s">
        <v>57</v>
      </c>
      <c r="H22" s="263">
        <v>-327596</v>
      </c>
      <c r="I22" s="260">
        <f>(H22)</f>
        <v>-327596</v>
      </c>
    </row>
    <row r="23" spans="1:9" ht="24" customHeight="1">
      <c r="A23" s="6" t="s">
        <v>43</v>
      </c>
      <c r="B23" s="712" t="s">
        <v>410</v>
      </c>
      <c r="C23" s="267"/>
      <c r="D23" s="262" t="s">
        <v>113</v>
      </c>
      <c r="E23" s="257" t="s">
        <v>57</v>
      </c>
      <c r="F23" s="258" t="s">
        <v>57</v>
      </c>
      <c r="G23" s="263">
        <v>0</v>
      </c>
      <c r="H23" s="263">
        <v>0</v>
      </c>
      <c r="I23" s="260">
        <f>(G23+H23)</f>
        <v>0</v>
      </c>
    </row>
    <row r="24" spans="1:9" ht="32.25" customHeight="1">
      <c r="A24" s="6" t="s">
        <v>43</v>
      </c>
      <c r="B24" s="712" t="s">
        <v>432</v>
      </c>
      <c r="C24" s="267"/>
      <c r="D24" s="262" t="s">
        <v>114</v>
      </c>
      <c r="E24" s="268">
        <v>0</v>
      </c>
      <c r="F24" s="263">
        <v>0</v>
      </c>
      <c r="G24" s="258" t="s">
        <v>57</v>
      </c>
      <c r="H24" s="263">
        <v>0</v>
      </c>
      <c r="I24" s="260">
        <f>(E24+F24+H24)</f>
        <v>0</v>
      </c>
    </row>
    <row r="25" spans="1:9" ht="12.75">
      <c r="A25" s="6" t="s">
        <v>43</v>
      </c>
      <c r="B25" s="712" t="s">
        <v>433</v>
      </c>
      <c r="C25" s="267"/>
      <c r="D25" s="262" t="s">
        <v>115</v>
      </c>
      <c r="E25" s="268">
        <v>0</v>
      </c>
      <c r="F25" s="263">
        <v>0</v>
      </c>
      <c r="G25" s="258" t="s">
        <v>57</v>
      </c>
      <c r="H25" s="263">
        <v>0</v>
      </c>
      <c r="I25" s="260">
        <f>(E25+F25+H25)</f>
        <v>0</v>
      </c>
    </row>
    <row r="26" spans="1:9" ht="25.5">
      <c r="A26" s="6" t="s">
        <v>43</v>
      </c>
      <c r="B26" s="712" t="s">
        <v>434</v>
      </c>
      <c r="C26" s="267"/>
      <c r="D26" s="262" t="s">
        <v>116</v>
      </c>
      <c r="E26" s="257" t="s">
        <v>57</v>
      </c>
      <c r="F26" s="259">
        <v>-89085</v>
      </c>
      <c r="G26" s="257" t="s">
        <v>57</v>
      </c>
      <c r="H26" s="269">
        <f>(-F26)</f>
        <v>89085</v>
      </c>
      <c r="I26" s="260">
        <f>(F26+H26)</f>
        <v>0</v>
      </c>
    </row>
    <row r="27" spans="1:9" ht="12.75">
      <c r="A27" s="6" t="s">
        <v>43</v>
      </c>
      <c r="B27" s="712" t="s">
        <v>424</v>
      </c>
      <c r="C27" s="267"/>
      <c r="D27" s="262" t="s">
        <v>117</v>
      </c>
      <c r="E27" s="270">
        <v>0</v>
      </c>
      <c r="F27" s="271">
        <v>0</v>
      </c>
      <c r="G27" s="271">
        <v>0</v>
      </c>
      <c r="H27" s="271">
        <v>0</v>
      </c>
      <c r="I27" s="272">
        <f>(E27+F27+G27+H27)</f>
        <v>0</v>
      </c>
    </row>
    <row r="28" spans="1:9" ht="12.75">
      <c r="A28" s="6" t="s">
        <v>43</v>
      </c>
      <c r="B28" s="713" t="s">
        <v>435</v>
      </c>
      <c r="C28" s="273"/>
      <c r="D28" s="274" t="s">
        <v>118</v>
      </c>
      <c r="E28" s="266">
        <f>(E29+E30+E31)</f>
        <v>0</v>
      </c>
      <c r="F28" s="266">
        <f>(F29+F30+F31)</f>
        <v>0</v>
      </c>
      <c r="G28" s="266">
        <f>(G30+G31)</f>
        <v>0</v>
      </c>
      <c r="H28" s="266">
        <f>(H30+H31)</f>
        <v>0</v>
      </c>
      <c r="I28" s="260">
        <f>(E28+F28+G28+H28)</f>
        <v>0</v>
      </c>
    </row>
    <row r="29" spans="1:9" ht="25.5">
      <c r="A29" s="6" t="s">
        <v>43</v>
      </c>
      <c r="B29" s="710" t="s">
        <v>436</v>
      </c>
      <c r="C29" s="261"/>
      <c r="D29" s="262" t="s">
        <v>119</v>
      </c>
      <c r="E29" s="268">
        <v>0</v>
      </c>
      <c r="F29" s="263">
        <v>0</v>
      </c>
      <c r="G29" s="257" t="s">
        <v>57</v>
      </c>
      <c r="H29" s="257" t="s">
        <v>57</v>
      </c>
      <c r="I29" s="260">
        <f>(E29+F29)</f>
        <v>0</v>
      </c>
    </row>
    <row r="30" spans="1:9" ht="12.75">
      <c r="A30" s="6" t="s">
        <v>43</v>
      </c>
      <c r="B30" s="710" t="s">
        <v>437</v>
      </c>
      <c r="C30" s="261"/>
      <c r="D30" s="262" t="s">
        <v>120</v>
      </c>
      <c r="E30" s="268">
        <v>0</v>
      </c>
      <c r="F30" s="263">
        <v>0</v>
      </c>
      <c r="G30" s="263">
        <v>0</v>
      </c>
      <c r="H30" s="263">
        <v>0</v>
      </c>
      <c r="I30" s="260">
        <f>(E30+F30+G30+H30)</f>
        <v>0</v>
      </c>
    </row>
    <row r="31" spans="1:9" ht="12.75">
      <c r="A31" s="6" t="s">
        <v>43</v>
      </c>
      <c r="B31" s="712" t="s">
        <v>438</v>
      </c>
      <c r="C31" s="267"/>
      <c r="D31" s="262" t="s">
        <v>121</v>
      </c>
      <c r="E31" s="268">
        <v>0</v>
      </c>
      <c r="F31" s="263">
        <v>0</v>
      </c>
      <c r="G31" s="263">
        <v>0</v>
      </c>
      <c r="H31" s="263">
        <v>0</v>
      </c>
      <c r="I31" s="260">
        <f>(E31+F31+G31+H31)</f>
        <v>0</v>
      </c>
    </row>
    <row r="32" spans="1:9" ht="12.75">
      <c r="A32" s="6" t="s">
        <v>43</v>
      </c>
      <c r="B32" s="713" t="s">
        <v>439</v>
      </c>
      <c r="C32" s="273"/>
      <c r="D32" s="274" t="s">
        <v>122</v>
      </c>
      <c r="E32" s="275">
        <f>(E33+E34+E35+E36)</f>
        <v>0</v>
      </c>
      <c r="F32" s="275">
        <f>(F35+F36)</f>
        <v>0</v>
      </c>
      <c r="G32" s="275">
        <f>(G35+G36)</f>
        <v>0</v>
      </c>
      <c r="H32" s="275">
        <f>(H33+H35+H36)</f>
        <v>0</v>
      </c>
      <c r="I32" s="260">
        <f>(E32+F32+G32+H32)</f>
        <v>0</v>
      </c>
    </row>
    <row r="33" spans="1:9" ht="12.75">
      <c r="A33" s="6" t="s">
        <v>43</v>
      </c>
      <c r="B33" s="710" t="s">
        <v>440</v>
      </c>
      <c r="C33" s="261"/>
      <c r="D33" s="262" t="s">
        <v>123</v>
      </c>
      <c r="E33" s="276">
        <v>0</v>
      </c>
      <c r="F33" s="257" t="s">
        <v>57</v>
      </c>
      <c r="G33" s="257" t="s">
        <v>57</v>
      </c>
      <c r="H33" s="259">
        <v>0</v>
      </c>
      <c r="I33" s="260">
        <f>(E33+H33)</f>
        <v>0</v>
      </c>
    </row>
    <row r="34" spans="1:9" ht="25.5">
      <c r="A34" s="6" t="s">
        <v>43</v>
      </c>
      <c r="B34" s="710" t="s">
        <v>441</v>
      </c>
      <c r="C34" s="261"/>
      <c r="D34" s="262" t="s">
        <v>124</v>
      </c>
      <c r="E34" s="276">
        <v>0</v>
      </c>
      <c r="F34" s="257" t="s">
        <v>57</v>
      </c>
      <c r="G34" s="257" t="s">
        <v>57</v>
      </c>
      <c r="H34" s="257" t="s">
        <v>57</v>
      </c>
      <c r="I34" s="260">
        <f>(E34)</f>
        <v>0</v>
      </c>
    </row>
    <row r="35" spans="1:9" ht="12.75">
      <c r="A35" s="6" t="s">
        <v>43</v>
      </c>
      <c r="B35" s="710" t="s">
        <v>437</v>
      </c>
      <c r="C35" s="261"/>
      <c r="D35" s="262" t="s">
        <v>125</v>
      </c>
      <c r="E35" s="276">
        <v>0</v>
      </c>
      <c r="F35" s="259">
        <v>0</v>
      </c>
      <c r="G35" s="263">
        <v>0</v>
      </c>
      <c r="H35" s="263">
        <v>0</v>
      </c>
      <c r="I35" s="260">
        <f>(E35+F35+G35+H35)</f>
        <v>0</v>
      </c>
    </row>
    <row r="36" spans="1:9" ht="12.75">
      <c r="A36" s="6" t="s">
        <v>43</v>
      </c>
      <c r="B36" s="712" t="s">
        <v>438</v>
      </c>
      <c r="C36" s="267"/>
      <c r="D36" s="262" t="s">
        <v>126</v>
      </c>
      <c r="E36" s="277">
        <v>0</v>
      </c>
      <c r="F36" s="278">
        <v>0</v>
      </c>
      <c r="G36" s="271">
        <v>0</v>
      </c>
      <c r="H36" s="271">
        <v>0</v>
      </c>
      <c r="I36" s="260">
        <f>(E36+F36+G36+H36)</f>
        <v>0</v>
      </c>
    </row>
    <row r="37" spans="1:9" ht="25.5">
      <c r="A37" s="6" t="s">
        <v>43</v>
      </c>
      <c r="B37" s="708" t="s">
        <v>442</v>
      </c>
      <c r="C37" s="264"/>
      <c r="D37" s="265" t="s">
        <v>127</v>
      </c>
      <c r="E37" s="266">
        <f>(E18+E19+E28+E32)</f>
        <v>2387973</v>
      </c>
      <c r="F37" s="269">
        <f>(F18+F19+F28+F32)</f>
        <v>1715901</v>
      </c>
      <c r="G37" s="269">
        <f>(G18+G19+G28+G32)</f>
        <v>119399</v>
      </c>
      <c r="H37" s="269">
        <f>(H18+H19+H28+H32)</f>
        <v>10195142</v>
      </c>
      <c r="I37" s="260">
        <f>(E37+F37+G37+H37)</f>
        <v>14418415</v>
      </c>
    </row>
    <row r="38" spans="1:9" ht="24" customHeight="1">
      <c r="A38" s="6" t="s">
        <v>43</v>
      </c>
      <c r="B38" s="709" t="s">
        <v>443</v>
      </c>
      <c r="C38" s="255"/>
      <c r="D38" s="262" t="s">
        <v>128</v>
      </c>
      <c r="E38" s="279" t="s">
        <v>57</v>
      </c>
      <c r="F38" s="279" t="s">
        <v>57</v>
      </c>
      <c r="G38" s="279" t="s">
        <v>57</v>
      </c>
      <c r="H38" s="280">
        <v>0</v>
      </c>
      <c r="I38" s="260">
        <f>(H38)</f>
        <v>0</v>
      </c>
    </row>
    <row r="39" spans="1:9" ht="25.5">
      <c r="A39" s="6" t="s">
        <v>43</v>
      </c>
      <c r="B39" s="710" t="s">
        <v>423</v>
      </c>
      <c r="C39" s="261"/>
      <c r="D39" s="262" t="s">
        <v>129</v>
      </c>
      <c r="E39" s="257" t="s">
        <v>57</v>
      </c>
      <c r="F39" s="263">
        <v>0</v>
      </c>
      <c r="G39" s="257" t="s">
        <v>57</v>
      </c>
      <c r="H39" s="263">
        <v>0</v>
      </c>
      <c r="I39" s="260">
        <f>(F39+H39)</f>
        <v>0</v>
      </c>
    </row>
    <row r="40" spans="1:9" ht="12.75">
      <c r="A40" s="6" t="s">
        <v>43</v>
      </c>
      <c r="B40" s="710" t="s">
        <v>424</v>
      </c>
      <c r="C40" s="261"/>
      <c r="D40" s="262" t="s">
        <v>130</v>
      </c>
      <c r="E40" s="258" t="s">
        <v>57</v>
      </c>
      <c r="F40" s="263">
        <v>0</v>
      </c>
      <c r="G40" s="257" t="s">
        <v>57</v>
      </c>
      <c r="H40" s="263">
        <v>0</v>
      </c>
      <c r="I40" s="260">
        <f>(F40+H40)</f>
        <v>0</v>
      </c>
    </row>
    <row r="41" spans="1:9" ht="23.25" customHeight="1">
      <c r="A41" s="6" t="s">
        <v>43</v>
      </c>
      <c r="B41" s="711" t="s">
        <v>444</v>
      </c>
      <c r="C41" s="281">
        <v>100</v>
      </c>
      <c r="D41" s="265" t="s">
        <v>131</v>
      </c>
      <c r="E41" s="282">
        <f>(E37)</f>
        <v>2387973</v>
      </c>
      <c r="F41" s="283">
        <f>(F37+F39+F40)</f>
        <v>1715901</v>
      </c>
      <c r="G41" s="282">
        <f>(G37)</f>
        <v>119399</v>
      </c>
      <c r="H41" s="283">
        <f>(H37+H38+H39+H40)</f>
        <v>10195142</v>
      </c>
      <c r="I41" s="284">
        <f>(E41+F41+G41+H41)</f>
        <v>14418415</v>
      </c>
    </row>
    <row r="42" spans="1:9" ht="12.75">
      <c r="A42" s="6" t="s">
        <v>43</v>
      </c>
      <c r="B42" s="711" t="s">
        <v>428</v>
      </c>
      <c r="C42" s="285"/>
      <c r="D42" s="274" t="s">
        <v>132</v>
      </c>
      <c r="E42" s="266">
        <f>(E47+E48+E50)</f>
        <v>0</v>
      </c>
      <c r="F42" s="266">
        <f>(F43+F47+F48+F49+F50)</f>
        <v>-76394</v>
      </c>
      <c r="G42" s="269">
        <f>(G46+G50)</f>
        <v>0</v>
      </c>
      <c r="H42" s="266">
        <f>(H44+H45+H46+H47+H48+H49+H50)</f>
        <v>1492619</v>
      </c>
      <c r="I42" s="260">
        <f>(E42+F42+G42+H42)</f>
        <v>1416225</v>
      </c>
    </row>
    <row r="43" spans="1:9" ht="25.5">
      <c r="A43" s="6" t="s">
        <v>43</v>
      </c>
      <c r="B43" s="710" t="s">
        <v>429</v>
      </c>
      <c r="C43" s="261"/>
      <c r="D43" s="262" t="s">
        <v>95</v>
      </c>
      <c r="E43" s="257" t="s">
        <v>57</v>
      </c>
      <c r="F43" s="263">
        <v>0</v>
      </c>
      <c r="G43" s="257" t="s">
        <v>57</v>
      </c>
      <c r="H43" s="257" t="s">
        <v>57</v>
      </c>
      <c r="I43" s="260">
        <f>(F43)</f>
        <v>0</v>
      </c>
    </row>
    <row r="44" spans="1:9" ht="25.5">
      <c r="A44" s="6" t="s">
        <v>43</v>
      </c>
      <c r="B44" s="712" t="s">
        <v>430</v>
      </c>
      <c r="C44" s="267"/>
      <c r="D44" s="262" t="s">
        <v>96</v>
      </c>
      <c r="E44" s="257" t="s">
        <v>57</v>
      </c>
      <c r="F44" s="257" t="s">
        <v>57</v>
      </c>
      <c r="G44" s="257" t="s">
        <v>57</v>
      </c>
      <c r="H44" s="259">
        <f>2092062+14939</f>
        <v>2107001</v>
      </c>
      <c r="I44" s="260">
        <f>(H44)</f>
        <v>2107001</v>
      </c>
    </row>
    <row r="45" spans="1:9" ht="14.25" customHeight="1">
      <c r="A45" s="6" t="s">
        <v>43</v>
      </c>
      <c r="B45" s="714" t="s">
        <v>431</v>
      </c>
      <c r="C45" s="261"/>
      <c r="D45" s="262" t="s">
        <v>97</v>
      </c>
      <c r="E45" s="257" t="s">
        <v>57</v>
      </c>
      <c r="F45" s="257" t="s">
        <v>57</v>
      </c>
      <c r="G45" s="257" t="s">
        <v>57</v>
      </c>
      <c r="H45" s="263">
        <v>-690776</v>
      </c>
      <c r="I45" s="260">
        <f>(H45)</f>
        <v>-690776</v>
      </c>
    </row>
    <row r="46" spans="1:9" ht="12.75">
      <c r="A46" s="6" t="s">
        <v>43</v>
      </c>
      <c r="B46" s="710" t="s">
        <v>410</v>
      </c>
      <c r="C46" s="286">
        <v>110</v>
      </c>
      <c r="D46" s="262" t="s">
        <v>98</v>
      </c>
      <c r="E46" s="279" t="s">
        <v>57</v>
      </c>
      <c r="F46" s="279" t="s">
        <v>57</v>
      </c>
      <c r="G46" s="280">
        <v>0</v>
      </c>
      <c r="H46" s="280">
        <v>0</v>
      </c>
      <c r="I46" s="284">
        <f>(G46+H46)</f>
        <v>0</v>
      </c>
    </row>
    <row r="47" spans="1:9" ht="27.75" customHeight="1" thickBot="1">
      <c r="A47" s="6" t="s">
        <v>43</v>
      </c>
      <c r="B47" s="712" t="s">
        <v>432</v>
      </c>
      <c r="C47" s="287">
        <v>121</v>
      </c>
      <c r="D47" s="288" t="s">
        <v>99</v>
      </c>
      <c r="E47" s="289">
        <v>0</v>
      </c>
      <c r="F47" s="290">
        <v>0</v>
      </c>
      <c r="G47" s="291" t="s">
        <v>57</v>
      </c>
      <c r="H47" s="290">
        <v>0</v>
      </c>
      <c r="I47" s="292">
        <f>(E47+F47+H47)</f>
        <v>0</v>
      </c>
    </row>
    <row r="48" spans="1:9" ht="12.75">
      <c r="A48" s="6" t="s">
        <v>43</v>
      </c>
      <c r="B48" s="712" t="s">
        <v>433</v>
      </c>
      <c r="C48" s="293">
        <v>122</v>
      </c>
      <c r="D48" s="262" t="s">
        <v>100</v>
      </c>
      <c r="E48" s="294">
        <v>0</v>
      </c>
      <c r="F48" s="280">
        <v>0</v>
      </c>
      <c r="G48" s="279" t="s">
        <v>57</v>
      </c>
      <c r="H48" s="280">
        <v>0</v>
      </c>
      <c r="I48" s="284">
        <f>(E48+F48+H48)</f>
        <v>0</v>
      </c>
    </row>
    <row r="49" spans="1:9" ht="25.5">
      <c r="A49" s="6" t="s">
        <v>43</v>
      </c>
      <c r="B49" s="712" t="s">
        <v>434</v>
      </c>
      <c r="C49" s="267"/>
      <c r="D49" s="262" t="s">
        <v>133</v>
      </c>
      <c r="E49" s="257" t="s">
        <v>57</v>
      </c>
      <c r="F49" s="263">
        <v>-76394</v>
      </c>
      <c r="G49" s="257" t="s">
        <v>57</v>
      </c>
      <c r="H49" s="269">
        <f>(-F49)</f>
        <v>76394</v>
      </c>
      <c r="I49" s="260">
        <f>(F49+H49)</f>
        <v>0</v>
      </c>
    </row>
    <row r="50" spans="1:9" ht="12.75">
      <c r="A50" s="6" t="s">
        <v>43</v>
      </c>
      <c r="B50" s="712" t="s">
        <v>424</v>
      </c>
      <c r="C50" s="261"/>
      <c r="D50" s="262" t="s">
        <v>134</v>
      </c>
      <c r="E50" s="268">
        <v>0</v>
      </c>
      <c r="F50" s="263">
        <v>0</v>
      </c>
      <c r="G50" s="263">
        <v>0</v>
      </c>
      <c r="H50" s="263">
        <v>0</v>
      </c>
      <c r="I50" s="260">
        <f>(E50+F50+G50+H50)</f>
        <v>0</v>
      </c>
    </row>
    <row r="51" spans="1:9" ht="12.75">
      <c r="A51" s="6" t="s">
        <v>43</v>
      </c>
      <c r="B51" s="713" t="s">
        <v>435</v>
      </c>
      <c r="C51" s="273"/>
      <c r="D51" s="274" t="s">
        <v>135</v>
      </c>
      <c r="E51" s="282">
        <f>(E52+E53+E54)</f>
        <v>0</v>
      </c>
      <c r="F51" s="282">
        <f>(F52+F53+F54)</f>
        <v>0</v>
      </c>
      <c r="G51" s="282">
        <f>(G53+G54)</f>
        <v>0</v>
      </c>
      <c r="H51" s="282">
        <f>(H53+H54)</f>
        <v>0</v>
      </c>
      <c r="I51" s="284">
        <f>(E51+F51+G51+H51)</f>
        <v>0</v>
      </c>
    </row>
    <row r="52" spans="1:9" ht="25.5">
      <c r="A52" s="6" t="s">
        <v>43</v>
      </c>
      <c r="B52" s="710" t="s">
        <v>436</v>
      </c>
      <c r="C52" s="286">
        <v>121</v>
      </c>
      <c r="D52" s="262" t="s">
        <v>136</v>
      </c>
      <c r="E52" s="268">
        <v>0</v>
      </c>
      <c r="F52" s="263">
        <v>0</v>
      </c>
      <c r="G52" s="257" t="s">
        <v>57</v>
      </c>
      <c r="H52" s="257" t="s">
        <v>57</v>
      </c>
      <c r="I52" s="260">
        <f>(E52+F52)</f>
        <v>0</v>
      </c>
    </row>
    <row r="53" spans="1:9" ht="12.75">
      <c r="A53" s="6" t="s">
        <v>43</v>
      </c>
      <c r="B53" s="710" t="s">
        <v>437</v>
      </c>
      <c r="C53" s="286">
        <v>123</v>
      </c>
      <c r="D53" s="262" t="s">
        <v>137</v>
      </c>
      <c r="E53" s="268">
        <v>0</v>
      </c>
      <c r="F53" s="263">
        <v>0</v>
      </c>
      <c r="G53" s="263">
        <v>0</v>
      </c>
      <c r="H53" s="263">
        <v>0</v>
      </c>
      <c r="I53" s="260">
        <f>(E53+F53+G53+H53)</f>
        <v>0</v>
      </c>
    </row>
    <row r="54" spans="1:9" ht="12.75">
      <c r="A54" s="6" t="s">
        <v>43</v>
      </c>
      <c r="B54" s="712" t="s">
        <v>438</v>
      </c>
      <c r="C54" s="286"/>
      <c r="D54" s="262" t="s">
        <v>138</v>
      </c>
      <c r="E54" s="268">
        <v>0</v>
      </c>
      <c r="F54" s="263">
        <v>0</v>
      </c>
      <c r="G54" s="263">
        <v>0</v>
      </c>
      <c r="H54" s="263">
        <v>0</v>
      </c>
      <c r="I54" s="260">
        <f>(E54+F54+G54+H54)</f>
        <v>0</v>
      </c>
    </row>
    <row r="55" spans="1:9" ht="12.75">
      <c r="A55" s="6" t="s">
        <v>43</v>
      </c>
      <c r="B55" s="713" t="s">
        <v>439</v>
      </c>
      <c r="C55" s="295"/>
      <c r="D55" s="274" t="s">
        <v>139</v>
      </c>
      <c r="E55" s="275">
        <f>(E56+E57+E58+E59)</f>
        <v>0</v>
      </c>
      <c r="F55" s="275">
        <f>(F58+F59)</f>
        <v>0</v>
      </c>
      <c r="G55" s="275">
        <f>(G58+G59)</f>
        <v>0</v>
      </c>
      <c r="H55" s="275">
        <f>(H56+H58+H59)</f>
        <v>0</v>
      </c>
      <c r="I55" s="260">
        <f>(E55+F55+G55+H55)</f>
        <v>0</v>
      </c>
    </row>
    <row r="56" spans="1:9" ht="12.75">
      <c r="A56" s="6" t="s">
        <v>43</v>
      </c>
      <c r="B56" s="710" t="s">
        <v>440</v>
      </c>
      <c r="C56" s="286">
        <v>132</v>
      </c>
      <c r="D56" s="262" t="s">
        <v>140</v>
      </c>
      <c r="E56" s="276">
        <v>0</v>
      </c>
      <c r="F56" s="257" t="s">
        <v>57</v>
      </c>
      <c r="G56" s="257" t="s">
        <v>57</v>
      </c>
      <c r="H56" s="259">
        <v>0</v>
      </c>
      <c r="I56" s="260">
        <f>(E56+H56)</f>
        <v>0</v>
      </c>
    </row>
    <row r="57" spans="1:9" ht="25.5">
      <c r="A57" s="6" t="s">
        <v>43</v>
      </c>
      <c r="B57" s="710" t="s">
        <v>441</v>
      </c>
      <c r="C57" s="286">
        <v>131</v>
      </c>
      <c r="D57" s="262" t="s">
        <v>141</v>
      </c>
      <c r="E57" s="276">
        <v>0</v>
      </c>
      <c r="F57" s="257" t="s">
        <v>57</v>
      </c>
      <c r="G57" s="257" t="s">
        <v>57</v>
      </c>
      <c r="H57" s="257" t="s">
        <v>57</v>
      </c>
      <c r="I57" s="260">
        <f>(E57)</f>
        <v>0</v>
      </c>
    </row>
    <row r="58" spans="1:9" ht="12.75">
      <c r="A58" s="6" t="s">
        <v>43</v>
      </c>
      <c r="B58" s="710" t="s">
        <v>437</v>
      </c>
      <c r="C58" s="286">
        <v>133</v>
      </c>
      <c r="D58" s="262" t="s">
        <v>142</v>
      </c>
      <c r="E58" s="276">
        <v>0</v>
      </c>
      <c r="F58" s="259">
        <v>0</v>
      </c>
      <c r="G58" s="263">
        <v>0</v>
      </c>
      <c r="H58" s="263">
        <v>0</v>
      </c>
      <c r="I58" s="260">
        <f>(E58+F58+G58+H58)</f>
        <v>0</v>
      </c>
    </row>
    <row r="59" spans="1:9" ht="12.75">
      <c r="A59" s="6" t="s">
        <v>43</v>
      </c>
      <c r="B59" s="712" t="s">
        <v>438</v>
      </c>
      <c r="C59" s="293"/>
      <c r="D59" s="262" t="s">
        <v>143</v>
      </c>
      <c r="E59" s="276">
        <v>0</v>
      </c>
      <c r="F59" s="259">
        <v>0</v>
      </c>
      <c r="G59" s="263">
        <v>0</v>
      </c>
      <c r="H59" s="263">
        <v>0</v>
      </c>
      <c r="I59" s="260">
        <f>(E59+F59+G59+H59)</f>
        <v>0</v>
      </c>
    </row>
    <row r="60" spans="1:9" ht="26.25" thickBot="1">
      <c r="A60" s="6" t="s">
        <v>43</v>
      </c>
      <c r="B60" s="708" t="s">
        <v>445</v>
      </c>
      <c r="C60" s="296">
        <v>140</v>
      </c>
      <c r="D60" s="297" t="s">
        <v>144</v>
      </c>
      <c r="E60" s="298">
        <f>(E41+E42+E51+E55)</f>
        <v>2387973</v>
      </c>
      <c r="F60" s="298">
        <f>(F41+F42+F51+F55)</f>
        <v>1639507</v>
      </c>
      <c r="G60" s="298">
        <f>(G41+G42+G51+G55)</f>
        <v>119399</v>
      </c>
      <c r="H60" s="298">
        <f>(H41+H42+H51+H55)</f>
        <v>11687761</v>
      </c>
      <c r="I60" s="292">
        <f>(E60+F60+G60+H60)</f>
        <v>15834640</v>
      </c>
    </row>
    <row r="61" spans="2:9" ht="15" customHeight="1" thickBot="1">
      <c r="B61" s="299"/>
      <c r="C61" s="300" t="s">
        <v>145</v>
      </c>
      <c r="D61" s="715"/>
      <c r="E61" s="716" t="s">
        <v>446</v>
      </c>
      <c r="F61" s="301"/>
      <c r="G61" s="301"/>
      <c r="H61" s="301"/>
      <c r="I61" s="301"/>
    </row>
    <row r="62" spans="2:11" ht="46.5" customHeight="1">
      <c r="B62" s="717" t="s">
        <v>353</v>
      </c>
      <c r="C62" s="704" t="s">
        <v>378</v>
      </c>
      <c r="D62" s="705" t="s">
        <v>289</v>
      </c>
      <c r="E62" s="718" t="s">
        <v>447</v>
      </c>
      <c r="F62" s="718" t="s">
        <v>448</v>
      </c>
      <c r="G62" s="718" t="s">
        <v>449</v>
      </c>
      <c r="H62" s="718" t="s">
        <v>450</v>
      </c>
      <c r="I62" s="302"/>
      <c r="K62" s="33"/>
    </row>
    <row r="63" spans="1:11" ht="13.5" thickBot="1">
      <c r="A63" s="6" t="s">
        <v>94</v>
      </c>
      <c r="B63" s="303">
        <v>1</v>
      </c>
      <c r="C63" s="304" t="s">
        <v>41</v>
      </c>
      <c r="D63" s="305" t="s">
        <v>146</v>
      </c>
      <c r="E63" s="306">
        <v>3</v>
      </c>
      <c r="F63" s="307">
        <v>4</v>
      </c>
      <c r="G63" s="307">
        <v>5</v>
      </c>
      <c r="H63" s="308">
        <v>6</v>
      </c>
      <c r="I63" s="309"/>
      <c r="K63" s="33"/>
    </row>
    <row r="64" spans="1:11" ht="60" customHeight="1">
      <c r="A64" s="6" t="s">
        <v>43</v>
      </c>
      <c r="B64" s="719" t="s">
        <v>451</v>
      </c>
      <c r="C64" s="310"/>
      <c r="D64" s="311" t="s">
        <v>147</v>
      </c>
      <c r="E64" s="276">
        <v>119399</v>
      </c>
      <c r="F64" s="312">
        <v>0</v>
      </c>
      <c r="G64" s="313">
        <v>0</v>
      </c>
      <c r="H64" s="254">
        <f aca="true" t="shared" si="0" ref="H64:H79">(E64+F64-G64)</f>
        <v>119399</v>
      </c>
      <c r="I64" s="314"/>
      <c r="K64" s="33"/>
    </row>
    <row r="65" spans="1:11" ht="12.75">
      <c r="A65" s="6" t="s">
        <v>43</v>
      </c>
      <c r="B65" s="315" t="s">
        <v>452</v>
      </c>
      <c r="C65" s="316"/>
      <c r="D65" s="317" t="s">
        <v>148</v>
      </c>
      <c r="E65" s="276">
        <v>119399</v>
      </c>
      <c r="F65" s="318">
        <v>0</v>
      </c>
      <c r="G65" s="319">
        <v>0</v>
      </c>
      <c r="H65" s="260">
        <f t="shared" si="0"/>
        <v>119399</v>
      </c>
      <c r="I65" s="314"/>
      <c r="K65" s="33"/>
    </row>
    <row r="66" spans="1:11" ht="74.25" customHeight="1">
      <c r="A66" s="6" t="s">
        <v>43</v>
      </c>
      <c r="B66" s="720" t="s">
        <v>453</v>
      </c>
      <c r="C66" s="316"/>
      <c r="D66" s="317" t="s">
        <v>149</v>
      </c>
      <c r="E66" s="294">
        <v>0</v>
      </c>
      <c r="F66" s="321">
        <v>0</v>
      </c>
      <c r="G66" s="322">
        <v>0</v>
      </c>
      <c r="H66" s="260">
        <f t="shared" si="0"/>
        <v>0</v>
      </c>
      <c r="I66" s="314"/>
      <c r="K66" s="33"/>
    </row>
    <row r="67" spans="1:11" ht="13.5" customHeight="1">
      <c r="A67" s="6" t="s">
        <v>43</v>
      </c>
      <c r="B67" s="721" t="s">
        <v>454</v>
      </c>
      <c r="C67" s="316"/>
      <c r="D67" s="317" t="s">
        <v>150</v>
      </c>
      <c r="E67" s="294">
        <v>0</v>
      </c>
      <c r="F67" s="321">
        <v>0</v>
      </c>
      <c r="G67" s="322">
        <v>0</v>
      </c>
      <c r="H67" s="260">
        <f t="shared" si="0"/>
        <v>0</v>
      </c>
      <c r="I67" s="314"/>
      <c r="K67" s="33"/>
    </row>
    <row r="68" spans="1:11" ht="50.25" customHeight="1" thickBot="1">
      <c r="A68" s="6" t="s">
        <v>43</v>
      </c>
      <c r="B68" s="720" t="s">
        <v>455</v>
      </c>
      <c r="C68" s="316"/>
      <c r="D68" s="317" t="s">
        <v>151</v>
      </c>
      <c r="E68" s="323">
        <f>417389+1</f>
        <v>417390</v>
      </c>
      <c r="F68" s="324">
        <v>134257</v>
      </c>
      <c r="G68" s="325">
        <v>238474</v>
      </c>
      <c r="H68" s="284">
        <f t="shared" si="0"/>
        <v>313173</v>
      </c>
      <c r="I68" s="314"/>
      <c r="K68" s="33"/>
    </row>
    <row r="69" spans="1:11" ht="13.5" thickBot="1">
      <c r="A69" s="6" t="s">
        <v>43</v>
      </c>
      <c r="B69" s="722" t="s">
        <v>454</v>
      </c>
      <c r="C69" s="326"/>
      <c r="D69" s="317" t="s">
        <v>152</v>
      </c>
      <c r="E69" s="263">
        <v>313173</v>
      </c>
      <c r="F69" s="318">
        <f>81537-7531</f>
        <v>74006</v>
      </c>
      <c r="G69" s="319">
        <f>112918-7531</f>
        <v>105387</v>
      </c>
      <c r="H69" s="260">
        <f t="shared" si="0"/>
        <v>281792</v>
      </c>
      <c r="I69" s="327"/>
      <c r="K69" s="33"/>
    </row>
    <row r="70" spans="1:11" ht="39" customHeight="1">
      <c r="A70" s="6" t="s">
        <v>43</v>
      </c>
      <c r="B70" s="723" t="s">
        <v>456</v>
      </c>
      <c r="C70" s="328"/>
      <c r="D70" s="317" t="s">
        <v>153</v>
      </c>
      <c r="E70" s="276">
        <v>3168</v>
      </c>
      <c r="F70" s="329">
        <f>47409+210000</f>
        <v>257409</v>
      </c>
      <c r="G70" s="330">
        <v>66</v>
      </c>
      <c r="H70" s="284">
        <f t="shared" si="0"/>
        <v>260511</v>
      </c>
      <c r="I70" s="314"/>
      <c r="K70" s="33"/>
    </row>
    <row r="71" spans="1:11" ht="12.75">
      <c r="A71" s="6" t="s">
        <v>43</v>
      </c>
      <c r="B71" s="724" t="s">
        <v>454</v>
      </c>
      <c r="C71" s="326"/>
      <c r="D71" s="317" t="s">
        <v>154</v>
      </c>
      <c r="E71" s="268">
        <v>260511</v>
      </c>
      <c r="F71" s="318">
        <v>0</v>
      </c>
      <c r="G71" s="319">
        <v>212395</v>
      </c>
      <c r="H71" s="260">
        <f t="shared" si="0"/>
        <v>48116</v>
      </c>
      <c r="I71" s="314"/>
      <c r="J71" s="331"/>
      <c r="K71" s="33"/>
    </row>
    <row r="72" spans="1:11" ht="38.25" customHeight="1">
      <c r="A72" s="6" t="s">
        <v>43</v>
      </c>
      <c r="B72" s="720" t="s">
        <v>457</v>
      </c>
      <c r="C72" s="316"/>
      <c r="D72" s="317" t="s">
        <v>155</v>
      </c>
      <c r="E72" s="276">
        <v>12982</v>
      </c>
      <c r="F72" s="329">
        <v>5385</v>
      </c>
      <c r="G72" s="330">
        <v>11147</v>
      </c>
      <c r="H72" s="260">
        <f t="shared" si="0"/>
        <v>7220</v>
      </c>
      <c r="I72" s="314"/>
      <c r="J72" s="314"/>
      <c r="K72" s="33"/>
    </row>
    <row r="73" spans="1:11" ht="12.75" customHeight="1">
      <c r="A73" s="6" t="s">
        <v>43</v>
      </c>
      <c r="B73" s="724" t="s">
        <v>458</v>
      </c>
      <c r="C73" s="326"/>
      <c r="D73" s="317" t="s">
        <v>156</v>
      </c>
      <c r="E73" s="268">
        <v>7220</v>
      </c>
      <c r="F73" s="318">
        <v>2899</v>
      </c>
      <c r="G73" s="319">
        <v>6504</v>
      </c>
      <c r="H73" s="260">
        <f t="shared" si="0"/>
        <v>3615</v>
      </c>
      <c r="I73" s="314"/>
      <c r="J73" s="331"/>
      <c r="K73" s="33"/>
    </row>
    <row r="74" spans="1:11" ht="36" customHeight="1">
      <c r="A74" s="6" t="s">
        <v>43</v>
      </c>
      <c r="B74" s="720" t="s">
        <v>459</v>
      </c>
      <c r="C74" s="332"/>
      <c r="D74" s="333" t="s">
        <v>157</v>
      </c>
      <c r="E74" s="277">
        <v>1667425</v>
      </c>
      <c r="F74" s="334">
        <f>1776327+27466</f>
        <v>1803793</v>
      </c>
      <c r="G74" s="335">
        <v>1860282</v>
      </c>
      <c r="H74" s="336">
        <f t="shared" si="0"/>
        <v>1610936</v>
      </c>
      <c r="I74" s="314"/>
      <c r="J74" s="314"/>
      <c r="K74" s="33"/>
    </row>
    <row r="75" spans="1:11" ht="12.75">
      <c r="A75" s="6" t="s">
        <v>43</v>
      </c>
      <c r="B75" s="724" t="s">
        <v>458</v>
      </c>
      <c r="C75" s="337"/>
      <c r="D75" s="333" t="s">
        <v>158</v>
      </c>
      <c r="E75" s="259">
        <v>1610936</v>
      </c>
      <c r="F75" s="329">
        <v>827457</v>
      </c>
      <c r="G75" s="338">
        <v>1564649</v>
      </c>
      <c r="H75" s="339">
        <f t="shared" si="0"/>
        <v>873744</v>
      </c>
      <c r="I75" s="314"/>
      <c r="J75" s="331"/>
      <c r="K75" s="33"/>
    </row>
    <row r="76" spans="1:11" ht="24.75" thickBot="1">
      <c r="A76" s="6" t="s">
        <v>43</v>
      </c>
      <c r="B76" s="720" t="s">
        <v>460</v>
      </c>
      <c r="C76" s="332"/>
      <c r="D76" s="333" t="s">
        <v>159</v>
      </c>
      <c r="E76" s="340">
        <v>51690</v>
      </c>
      <c r="F76" s="341">
        <v>80835</v>
      </c>
      <c r="G76" s="342">
        <v>51690</v>
      </c>
      <c r="H76" s="336">
        <f t="shared" si="0"/>
        <v>80835</v>
      </c>
      <c r="I76" s="314"/>
      <c r="J76" s="331"/>
      <c r="K76" s="33"/>
    </row>
    <row r="77" spans="1:11" ht="13.5" thickBot="1">
      <c r="A77" s="343" t="s">
        <v>43</v>
      </c>
      <c r="B77" s="722" t="s">
        <v>458</v>
      </c>
      <c r="C77" s="337"/>
      <c r="D77" s="333" t="s">
        <v>160</v>
      </c>
      <c r="E77" s="277">
        <v>80835</v>
      </c>
      <c r="F77" s="334">
        <v>51685</v>
      </c>
      <c r="G77" s="335">
        <v>80835</v>
      </c>
      <c r="H77" s="339">
        <f t="shared" si="0"/>
        <v>51685</v>
      </c>
      <c r="I77" s="314"/>
      <c r="J77" s="331"/>
      <c r="K77" s="33"/>
    </row>
    <row r="78" spans="1:11" ht="48">
      <c r="A78" s="344" t="s">
        <v>43</v>
      </c>
      <c r="B78" s="320" t="s">
        <v>461</v>
      </c>
      <c r="C78" s="332"/>
      <c r="D78" s="333" t="s">
        <v>161</v>
      </c>
      <c r="E78" s="259">
        <v>0</v>
      </c>
      <c r="F78" s="329">
        <v>46206</v>
      </c>
      <c r="G78" s="345">
        <v>0</v>
      </c>
      <c r="H78" s="336">
        <f t="shared" si="0"/>
        <v>46206</v>
      </c>
      <c r="I78" s="314"/>
      <c r="J78" s="331"/>
      <c r="K78" s="33"/>
    </row>
    <row r="79" spans="1:11" ht="13.5" thickBot="1">
      <c r="A79" s="6" t="s">
        <v>43</v>
      </c>
      <c r="B79" s="722" t="s">
        <v>458</v>
      </c>
      <c r="C79" s="346"/>
      <c r="D79" s="347" t="s">
        <v>162</v>
      </c>
      <c r="E79" s="340">
        <v>46206</v>
      </c>
      <c r="F79" s="341">
        <v>122222</v>
      </c>
      <c r="G79" s="342">
        <v>49476</v>
      </c>
      <c r="H79" s="348">
        <f t="shared" si="0"/>
        <v>118952</v>
      </c>
      <c r="I79" s="314"/>
      <c r="J79" s="331"/>
      <c r="K79" s="33"/>
    </row>
    <row r="80" spans="2:11" ht="12.75">
      <c r="B80" s="349"/>
      <c r="C80" s="10"/>
      <c r="D80" s="301"/>
      <c r="E80" s="350"/>
      <c r="F80" s="351"/>
      <c r="G80" s="352"/>
      <c r="H80" s="353"/>
      <c r="I80" s="314"/>
      <c r="J80" s="331"/>
      <c r="K80" s="33"/>
    </row>
    <row r="81" spans="2:11" ht="12.75">
      <c r="B81" s="133" t="s">
        <v>365</v>
      </c>
      <c r="C81" s="134"/>
      <c r="D81" s="664" t="s">
        <v>366</v>
      </c>
      <c r="E81" s="664"/>
      <c r="F81" s="664"/>
      <c r="G81" s="664"/>
      <c r="H81" s="134"/>
      <c r="I81" s="314"/>
      <c r="J81" s="331"/>
      <c r="K81" s="33"/>
    </row>
    <row r="82" spans="2:11" ht="12.75">
      <c r="B82" s="861" t="s">
        <v>512</v>
      </c>
      <c r="C82" s="862"/>
      <c r="D82" s="873" t="s">
        <v>414</v>
      </c>
      <c r="E82" s="874"/>
      <c r="F82" s="874"/>
      <c r="G82" s="765" t="s">
        <v>415</v>
      </c>
      <c r="H82" s="241"/>
      <c r="I82" s="314"/>
      <c r="J82" s="331"/>
      <c r="K82" s="33"/>
    </row>
    <row r="83" spans="2:11" ht="12.75">
      <c r="B83" s="137" t="s">
        <v>367</v>
      </c>
      <c r="C83" s="8"/>
      <c r="D83" s="135"/>
      <c r="E83" s="8"/>
      <c r="F83" s="8"/>
      <c r="G83" s="136"/>
      <c r="H83" s="221"/>
      <c r="I83" s="33"/>
      <c r="J83" s="33"/>
      <c r="K83" s="33"/>
    </row>
    <row r="84" spans="3:8" ht="12.75">
      <c r="C84" s="138"/>
      <c r="D84" s="25"/>
      <c r="E84" s="25"/>
      <c r="F84" s="139"/>
      <c r="G84" s="139"/>
      <c r="H84" s="221"/>
    </row>
    <row r="86" ht="12.75">
      <c r="A86" s="354"/>
    </row>
  </sheetData>
  <sheetProtection/>
  <mergeCells count="11">
    <mergeCell ref="B8:D8"/>
    <mergeCell ref="E8:G8"/>
    <mergeCell ref="B2:H2"/>
    <mergeCell ref="B82:C82"/>
    <mergeCell ref="D82:F82"/>
    <mergeCell ref="D4:G4"/>
    <mergeCell ref="B6:D6"/>
    <mergeCell ref="C5:G5"/>
    <mergeCell ref="D9:G9"/>
    <mergeCell ref="C7:G7"/>
    <mergeCell ref="E6:G6"/>
  </mergeCells>
  <printOptions/>
  <pageMargins left="0.31496062992125984" right="0.2755905511811024" top="0.15748031496062992" bottom="0.1968503937007874" header="0.15748031496062992" footer="0.1968503937007874"/>
  <pageSetup horizontalDpi="600" verticalDpi="600" orientation="portrait" paperSize="9" scale="82" r:id="rId1"/>
  <rowBreaks count="1" manualBreakCount="1">
    <brk id="46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G67"/>
  <sheetViews>
    <sheetView showZeros="0" view="pageBreakPreview" zoomScaleNormal="85" zoomScaleSheetLayoutView="100" workbookViewId="0" topLeftCell="B43">
      <selection activeCell="C9" sqref="C9:D9"/>
    </sheetView>
  </sheetViews>
  <sheetFormatPr defaultColWidth="9.00390625" defaultRowHeight="12.75"/>
  <cols>
    <col min="1" max="1" width="4.625" style="0" hidden="1" customWidth="1"/>
    <col min="2" max="2" width="34.125" style="0" customWidth="1"/>
    <col min="3" max="3" width="11.75390625" style="0" customWidth="1"/>
    <col min="4" max="4" width="12.875" style="0" customWidth="1"/>
    <col min="5" max="5" width="16.625" style="0" customWidth="1"/>
    <col min="6" max="6" width="16.00390625" style="0" customWidth="1"/>
  </cols>
  <sheetData>
    <row r="3" ht="20.25" customHeight="1"/>
    <row r="4" spans="2:6" ht="15.75" thickBot="1">
      <c r="B4" s="882" t="s">
        <v>462</v>
      </c>
      <c r="C4" s="882"/>
      <c r="D4" s="882"/>
      <c r="E4" s="883"/>
      <c r="F4" s="725" t="s">
        <v>282</v>
      </c>
    </row>
    <row r="5" spans="2:6" ht="21.75" customHeight="1">
      <c r="B5" s="13"/>
      <c r="C5" s="13"/>
      <c r="D5" s="4"/>
      <c r="E5" s="726" t="s">
        <v>463</v>
      </c>
      <c r="F5" s="15" t="s">
        <v>163</v>
      </c>
    </row>
    <row r="6" spans="2:6" ht="19.5" customHeight="1">
      <c r="B6" s="729" t="s">
        <v>375</v>
      </c>
      <c r="C6" s="885">
        <v>2008</v>
      </c>
      <c r="D6" s="885"/>
      <c r="E6" s="727" t="s">
        <v>464</v>
      </c>
      <c r="F6" s="18" t="s">
        <v>33</v>
      </c>
    </row>
    <row r="7" spans="2:6" ht="27.75" customHeight="1">
      <c r="B7" s="730" t="s">
        <v>268</v>
      </c>
      <c r="C7" s="877" t="s">
        <v>369</v>
      </c>
      <c r="D7" s="878"/>
      <c r="E7" s="728" t="s">
        <v>277</v>
      </c>
      <c r="F7" s="20" t="s">
        <v>34</v>
      </c>
    </row>
    <row r="8" spans="2:6" ht="27.75" customHeight="1">
      <c r="B8" s="731" t="s">
        <v>269</v>
      </c>
      <c r="C8" s="877" t="s">
        <v>35</v>
      </c>
      <c r="D8" s="879"/>
      <c r="E8" s="726" t="s">
        <v>278</v>
      </c>
      <c r="F8" s="22" t="s">
        <v>35</v>
      </c>
    </row>
    <row r="9" spans="2:6" ht="13.5" customHeight="1">
      <c r="B9" s="732" t="s">
        <v>376</v>
      </c>
      <c r="C9" s="880" t="s">
        <v>370</v>
      </c>
      <c r="D9" s="880"/>
      <c r="E9" s="726" t="s">
        <v>279</v>
      </c>
      <c r="F9" s="22" t="s">
        <v>36</v>
      </c>
    </row>
    <row r="10" spans="2:6" ht="29.25" customHeight="1">
      <c r="B10" s="731" t="s">
        <v>271</v>
      </c>
      <c r="C10" s="881" t="s">
        <v>371</v>
      </c>
      <c r="D10" s="881"/>
      <c r="E10" s="726" t="s">
        <v>280</v>
      </c>
      <c r="F10" s="20" t="s">
        <v>37</v>
      </c>
    </row>
    <row r="11" spans="2:6" ht="21.75" customHeight="1">
      <c r="B11" s="732" t="s">
        <v>272</v>
      </c>
      <c r="C11" s="858" t="s">
        <v>372</v>
      </c>
      <c r="D11" s="844"/>
      <c r="E11" s="844"/>
      <c r="F11" s="845"/>
    </row>
    <row r="12" spans="2:6" ht="15" customHeight="1">
      <c r="B12" s="355"/>
      <c r="C12" s="356"/>
      <c r="D12" s="356"/>
      <c r="E12" s="356"/>
      <c r="F12" s="34"/>
    </row>
    <row r="13" ht="12.75" customHeight="1" thickBot="1"/>
    <row r="14" spans="1:6" ht="51.75" customHeight="1" thickBot="1">
      <c r="A14" s="6"/>
      <c r="B14" s="733" t="s">
        <v>353</v>
      </c>
      <c r="C14" s="734" t="s">
        <v>378</v>
      </c>
      <c r="D14" s="735" t="s">
        <v>289</v>
      </c>
      <c r="E14" s="736" t="s">
        <v>465</v>
      </c>
      <c r="F14" s="737" t="s">
        <v>380</v>
      </c>
    </row>
    <row r="15" spans="1:6" ht="23.25" customHeight="1" thickBot="1">
      <c r="A15" s="6" t="s">
        <v>94</v>
      </c>
      <c r="B15" s="357">
        <v>1</v>
      </c>
      <c r="C15" s="358" t="s">
        <v>41</v>
      </c>
      <c r="D15" s="359" t="s">
        <v>146</v>
      </c>
      <c r="E15" s="360">
        <v>3</v>
      </c>
      <c r="F15" s="361">
        <v>4</v>
      </c>
    </row>
    <row r="16" spans="1:6" ht="30.75" customHeight="1">
      <c r="A16" s="6" t="s">
        <v>43</v>
      </c>
      <c r="B16" s="738" t="s">
        <v>466</v>
      </c>
      <c r="C16" s="362"/>
      <c r="D16" s="363" t="s">
        <v>67</v>
      </c>
      <c r="E16" s="364">
        <f>F53</f>
        <v>1251275</v>
      </c>
      <c r="F16" s="365">
        <v>397948</v>
      </c>
    </row>
    <row r="17" spans="1:6" ht="39.75" customHeight="1">
      <c r="A17" s="6" t="s">
        <v>43</v>
      </c>
      <c r="B17" s="739" t="s">
        <v>467</v>
      </c>
      <c r="C17" s="366"/>
      <c r="D17" s="367" t="s">
        <v>70</v>
      </c>
      <c r="E17" s="368">
        <f>(E18+E19+E20)</f>
        <v>38599852</v>
      </c>
      <c r="F17" s="369">
        <f>(F18+F19+F20)</f>
        <v>38593210</v>
      </c>
    </row>
    <row r="18" spans="1:6" ht="12.75">
      <c r="A18" s="6" t="s">
        <v>43</v>
      </c>
      <c r="B18" s="740" t="s">
        <v>468</v>
      </c>
      <c r="C18" s="370"/>
      <c r="D18" s="371" t="s">
        <v>71</v>
      </c>
      <c r="E18" s="372">
        <v>32593567</v>
      </c>
      <c r="F18" s="373">
        <f>32415220-723615+15454</f>
        <v>31707059</v>
      </c>
    </row>
    <row r="19" spans="1:6" ht="12.75">
      <c r="A19" s="6" t="s">
        <v>43</v>
      </c>
      <c r="B19" s="740" t="s">
        <v>469</v>
      </c>
      <c r="C19" s="370"/>
      <c r="D19" s="374" t="s">
        <v>164</v>
      </c>
      <c r="E19" s="372">
        <v>5393345</v>
      </c>
      <c r="F19" s="373">
        <f>5275517+723615</f>
        <v>5999132</v>
      </c>
    </row>
    <row r="20" spans="1:6" ht="15" customHeight="1">
      <c r="A20" s="6" t="s">
        <v>43</v>
      </c>
      <c r="B20" s="740" t="s">
        <v>470</v>
      </c>
      <c r="C20" s="370"/>
      <c r="D20" s="374" t="s">
        <v>165</v>
      </c>
      <c r="E20" s="375">
        <v>612940</v>
      </c>
      <c r="F20" s="373">
        <v>887019</v>
      </c>
    </row>
    <row r="21" spans="1:6" ht="18" customHeight="1">
      <c r="A21" s="6" t="s">
        <v>43</v>
      </c>
      <c r="B21" s="738" t="s">
        <v>471</v>
      </c>
      <c r="C21" s="376"/>
      <c r="D21" s="377" t="s">
        <v>166</v>
      </c>
      <c r="E21" s="378">
        <f>(E22+E23+E24+E25+E26+E27)</f>
        <v>30600699</v>
      </c>
      <c r="F21" s="379">
        <f>(F22+F23+F24+F25+F26+F27)</f>
        <v>31352314</v>
      </c>
    </row>
    <row r="22" spans="1:6" ht="22.5">
      <c r="A22" s="6" t="s">
        <v>43</v>
      </c>
      <c r="B22" s="740" t="s">
        <v>472</v>
      </c>
      <c r="C22" s="370">
        <v>150</v>
      </c>
      <c r="D22" s="371" t="s">
        <v>167</v>
      </c>
      <c r="E22" s="380">
        <v>9835919</v>
      </c>
      <c r="F22" s="381">
        <f>8648173-100</f>
        <v>8648073</v>
      </c>
    </row>
    <row r="23" spans="1:6" ht="12.75">
      <c r="A23" s="6" t="s">
        <v>43</v>
      </c>
      <c r="B23" s="740" t="s">
        <v>473</v>
      </c>
      <c r="C23" s="370">
        <v>160</v>
      </c>
      <c r="D23" s="371" t="s">
        <v>168</v>
      </c>
      <c r="E23" s="380">
        <v>6879312</v>
      </c>
      <c r="F23" s="381">
        <v>6847561</v>
      </c>
    </row>
    <row r="24" spans="1:6" ht="12.75">
      <c r="A24" s="6" t="s">
        <v>43</v>
      </c>
      <c r="B24" s="741" t="s">
        <v>474</v>
      </c>
      <c r="C24" s="382">
        <v>170</v>
      </c>
      <c r="D24" s="383" t="s">
        <v>169</v>
      </c>
      <c r="E24" s="380">
        <f>911236+469220</f>
        <v>1380456</v>
      </c>
      <c r="F24" s="381">
        <v>1381703</v>
      </c>
    </row>
    <row r="25" spans="1:6" ht="12.75">
      <c r="A25" s="6" t="s">
        <v>43</v>
      </c>
      <c r="B25" s="740" t="s">
        <v>475</v>
      </c>
      <c r="C25" s="370">
        <v>180</v>
      </c>
      <c r="D25" s="383" t="s">
        <v>170</v>
      </c>
      <c r="E25" s="380">
        <v>5291451</v>
      </c>
      <c r="F25" s="381">
        <v>6117430</v>
      </c>
    </row>
    <row r="26" spans="1:6" ht="12.75">
      <c r="A26" s="6" t="s">
        <v>43</v>
      </c>
      <c r="B26" s="740" t="s">
        <v>476</v>
      </c>
      <c r="C26" s="370"/>
      <c r="D26" s="384" t="s">
        <v>171</v>
      </c>
      <c r="E26" s="380">
        <v>5724906</v>
      </c>
      <c r="F26" s="381">
        <f>6504676+15454</f>
        <v>6520130</v>
      </c>
    </row>
    <row r="27" spans="1:6" ht="12.75">
      <c r="A27" s="6" t="s">
        <v>43</v>
      </c>
      <c r="B27" s="740" t="s">
        <v>477</v>
      </c>
      <c r="C27" s="370"/>
      <c r="D27" s="384" t="s">
        <v>172</v>
      </c>
      <c r="E27" s="380">
        <v>1488655</v>
      </c>
      <c r="F27" s="381">
        <f>1837317+100</f>
        <v>1837417</v>
      </c>
    </row>
    <row r="28" spans="1:6" ht="12.75">
      <c r="A28" s="6" t="s">
        <v>43</v>
      </c>
      <c r="B28" s="738" t="s">
        <v>478</v>
      </c>
      <c r="C28" s="376"/>
      <c r="D28" s="377" t="s">
        <v>173</v>
      </c>
      <c r="E28" s="368">
        <f>(E17-E21)</f>
        <v>7999153</v>
      </c>
      <c r="F28" s="336">
        <f>(F17-F21)</f>
        <v>7240896</v>
      </c>
    </row>
    <row r="29" spans="1:6" ht="39" customHeight="1">
      <c r="A29" s="6" t="s">
        <v>43</v>
      </c>
      <c r="B29" s="742" t="s">
        <v>479</v>
      </c>
      <c r="C29" s="366"/>
      <c r="D29" s="377" t="s">
        <v>72</v>
      </c>
      <c r="E29" s="368">
        <f>(E30+E31+E32+E33+E34+E35)</f>
        <v>1346198</v>
      </c>
      <c r="F29" s="336">
        <f>(F30+F31+F32+F33+F34+F35)</f>
        <v>1139570</v>
      </c>
    </row>
    <row r="30" spans="1:6" ht="37.5" customHeight="1">
      <c r="A30" s="6" t="s">
        <v>43</v>
      </c>
      <c r="B30" s="740" t="s">
        <v>480</v>
      </c>
      <c r="C30" s="370">
        <v>210</v>
      </c>
      <c r="D30" s="371" t="s">
        <v>174</v>
      </c>
      <c r="E30" s="372">
        <v>123297</v>
      </c>
      <c r="F30" s="373">
        <v>86045</v>
      </c>
    </row>
    <row r="31" spans="1:6" ht="40.5" customHeight="1">
      <c r="A31" s="6" t="s">
        <v>43</v>
      </c>
      <c r="B31" s="740" t="s">
        <v>481</v>
      </c>
      <c r="C31" s="370">
        <v>220</v>
      </c>
      <c r="D31" s="371" t="s">
        <v>175</v>
      </c>
      <c r="E31" s="372">
        <v>379745</v>
      </c>
      <c r="F31" s="373">
        <v>356740</v>
      </c>
    </row>
    <row r="32" spans="1:6" ht="22.5">
      <c r="A32" s="6" t="s">
        <v>43</v>
      </c>
      <c r="B32" s="740" t="s">
        <v>482</v>
      </c>
      <c r="C32" s="370">
        <v>230</v>
      </c>
      <c r="D32" s="371" t="s">
        <v>176</v>
      </c>
      <c r="E32" s="372">
        <v>660358</v>
      </c>
      <c r="F32" s="373">
        <v>686733</v>
      </c>
    </row>
    <row r="33" spans="1:6" ht="16.5" customHeight="1">
      <c r="A33" s="6" t="s">
        <v>43</v>
      </c>
      <c r="B33" s="740" t="s">
        <v>483</v>
      </c>
      <c r="C33" s="370">
        <v>240</v>
      </c>
      <c r="D33" s="371" t="s">
        <v>177</v>
      </c>
      <c r="E33" s="372">
        <v>11159</v>
      </c>
      <c r="F33" s="373">
        <v>8440</v>
      </c>
    </row>
    <row r="34" spans="1:6" ht="22.5">
      <c r="A34" s="6" t="s">
        <v>43</v>
      </c>
      <c r="B34" s="740" t="s">
        <v>484</v>
      </c>
      <c r="C34" s="370">
        <v>250</v>
      </c>
      <c r="D34" s="371" t="s">
        <v>178</v>
      </c>
      <c r="E34" s="372">
        <v>157500</v>
      </c>
      <c r="F34" s="385">
        <v>0</v>
      </c>
    </row>
    <row r="35" spans="1:6" ht="13.5" thickBot="1">
      <c r="A35" s="6" t="s">
        <v>43</v>
      </c>
      <c r="B35" s="743" t="s">
        <v>485</v>
      </c>
      <c r="C35" s="386"/>
      <c r="D35" s="387" t="s">
        <v>179</v>
      </c>
      <c r="E35" s="388">
        <v>14139</v>
      </c>
      <c r="F35" s="389">
        <f>1295+317</f>
        <v>1612</v>
      </c>
    </row>
    <row r="36" spans="1:6" ht="21.75" customHeight="1">
      <c r="A36" s="6" t="s">
        <v>43</v>
      </c>
      <c r="B36" s="738" t="s">
        <v>471</v>
      </c>
      <c r="C36" s="390"/>
      <c r="D36" s="363" t="s">
        <v>73</v>
      </c>
      <c r="E36" s="391">
        <f>(E37+E38+E39+E40+E41)</f>
        <v>9577073</v>
      </c>
      <c r="F36" s="392">
        <f>(F37+F38+F39+F40+F41)</f>
        <v>8997356</v>
      </c>
    </row>
    <row r="37" spans="1:6" ht="22.5">
      <c r="A37" s="6" t="s">
        <v>43</v>
      </c>
      <c r="B37" s="744" t="s">
        <v>486</v>
      </c>
      <c r="C37" s="393">
        <v>290</v>
      </c>
      <c r="D37" s="371" t="s">
        <v>180</v>
      </c>
      <c r="E37" s="380">
        <v>9078446</v>
      </c>
      <c r="F37" s="381">
        <v>8646820</v>
      </c>
    </row>
    <row r="38" spans="1:6" ht="22.5">
      <c r="A38" s="6" t="s">
        <v>43</v>
      </c>
      <c r="B38" s="740" t="s">
        <v>487</v>
      </c>
      <c r="C38" s="370">
        <v>280</v>
      </c>
      <c r="D38" s="371" t="s">
        <v>181</v>
      </c>
      <c r="E38" s="380">
        <v>119127</v>
      </c>
      <c r="F38" s="381">
        <v>536</v>
      </c>
    </row>
    <row r="39" spans="1:6" ht="22.5">
      <c r="A39" s="6" t="s">
        <v>43</v>
      </c>
      <c r="B39" s="740" t="s">
        <v>488</v>
      </c>
      <c r="C39" s="370">
        <v>300</v>
      </c>
      <c r="D39" s="371" t="s">
        <v>182</v>
      </c>
      <c r="E39" s="380">
        <v>379500</v>
      </c>
      <c r="F39" s="381">
        <v>350000</v>
      </c>
    </row>
    <row r="40" spans="1:6" ht="12.75">
      <c r="A40" s="6" t="s">
        <v>43</v>
      </c>
      <c r="B40" s="740" t="s">
        <v>489</v>
      </c>
      <c r="C40" s="370">
        <v>310</v>
      </c>
      <c r="D40" s="371" t="s">
        <v>183</v>
      </c>
      <c r="E40" s="380">
        <v>0</v>
      </c>
      <c r="F40" s="381">
        <v>0</v>
      </c>
    </row>
    <row r="41" spans="1:6" ht="12.75">
      <c r="A41" s="6" t="s">
        <v>43</v>
      </c>
      <c r="B41" s="740" t="s">
        <v>490</v>
      </c>
      <c r="C41" s="370"/>
      <c r="D41" s="371" t="s">
        <v>184</v>
      </c>
      <c r="E41" s="380"/>
      <c r="F41" s="381">
        <v>0</v>
      </c>
    </row>
    <row r="42" spans="1:6" ht="24">
      <c r="A42" s="6" t="s">
        <v>43</v>
      </c>
      <c r="B42" s="738" t="s">
        <v>491</v>
      </c>
      <c r="C42" s="376">
        <v>340</v>
      </c>
      <c r="D42" s="377" t="s">
        <v>74</v>
      </c>
      <c r="E42" s="394">
        <f>(E29-E36)</f>
        <v>-8230875</v>
      </c>
      <c r="F42" s="369">
        <f>(F29-F36)</f>
        <v>-7857786</v>
      </c>
    </row>
    <row r="43" spans="1:6" ht="24">
      <c r="A43" s="6" t="s">
        <v>43</v>
      </c>
      <c r="B43" s="742" t="s">
        <v>492</v>
      </c>
      <c r="C43" s="366"/>
      <c r="D43" s="377" t="s">
        <v>75</v>
      </c>
      <c r="E43" s="394">
        <f>(E44+E45)</f>
        <v>8257535</v>
      </c>
      <c r="F43" s="369">
        <f>(F44+F45)</f>
        <v>7546715</v>
      </c>
    </row>
    <row r="44" spans="1:6" ht="12.75">
      <c r="A44" s="6" t="s">
        <v>43</v>
      </c>
      <c r="B44" s="740" t="s">
        <v>493</v>
      </c>
      <c r="C44" s="370"/>
      <c r="D44" s="371" t="s">
        <v>185</v>
      </c>
      <c r="E44" s="375">
        <v>8249179</v>
      </c>
      <c r="F44" s="373">
        <v>7533660</v>
      </c>
    </row>
    <row r="45" spans="1:6" ht="12.75">
      <c r="A45" s="6" t="s">
        <v>43</v>
      </c>
      <c r="B45" s="740" t="s">
        <v>494</v>
      </c>
      <c r="C45" s="370"/>
      <c r="D45" s="371" t="s">
        <v>186</v>
      </c>
      <c r="E45" s="372">
        <v>8356</v>
      </c>
      <c r="F45" s="373">
        <v>13055</v>
      </c>
    </row>
    <row r="46" spans="1:6" ht="12.75">
      <c r="A46" s="6" t="s">
        <v>43</v>
      </c>
      <c r="B46" s="738" t="s">
        <v>471</v>
      </c>
      <c r="C46" s="395"/>
      <c r="D46" s="377" t="s">
        <v>77</v>
      </c>
      <c r="E46" s="378">
        <f>(E47+E48+E49+E50)</f>
        <v>8330874</v>
      </c>
      <c r="F46" s="379">
        <f>(F47+F48+F49+F50)</f>
        <v>6076498</v>
      </c>
    </row>
    <row r="47" spans="1:6" ht="22.5">
      <c r="A47" s="6" t="s">
        <v>43</v>
      </c>
      <c r="B47" s="740" t="s">
        <v>495</v>
      </c>
      <c r="C47" s="370"/>
      <c r="D47" s="371" t="s">
        <v>78</v>
      </c>
      <c r="E47" s="380">
        <f>7490165-469220</f>
        <v>7020945</v>
      </c>
      <c r="F47" s="381">
        <v>5046005</v>
      </c>
    </row>
    <row r="48" spans="1:6" ht="24.75" customHeight="1">
      <c r="A48" s="6" t="s">
        <v>43</v>
      </c>
      <c r="B48" s="745" t="s">
        <v>496</v>
      </c>
      <c r="C48" s="396"/>
      <c r="D48" s="371" t="s">
        <v>187</v>
      </c>
      <c r="E48" s="380">
        <v>664839</v>
      </c>
      <c r="F48" s="381">
        <v>724578</v>
      </c>
    </row>
    <row r="49" spans="1:6" ht="12.75">
      <c r="A49" s="6" t="s">
        <v>43</v>
      </c>
      <c r="B49" s="744" t="s">
        <v>497</v>
      </c>
      <c r="C49" s="397">
        <v>170</v>
      </c>
      <c r="D49" s="371" t="s">
        <v>188</v>
      </c>
      <c r="E49" s="380">
        <v>645090</v>
      </c>
      <c r="F49" s="381">
        <v>305915</v>
      </c>
    </row>
    <row r="50" spans="1:6" ht="12.75">
      <c r="A50" s="6" t="s">
        <v>43</v>
      </c>
      <c r="B50" s="746" t="s">
        <v>498</v>
      </c>
      <c r="C50" s="398"/>
      <c r="D50" s="371" t="s">
        <v>189</v>
      </c>
      <c r="E50" s="380">
        <v>0</v>
      </c>
      <c r="F50" s="381">
        <v>0</v>
      </c>
    </row>
    <row r="51" spans="1:6" ht="12.75">
      <c r="A51" s="6" t="s">
        <v>43</v>
      </c>
      <c r="B51" s="738" t="s">
        <v>499</v>
      </c>
      <c r="C51" s="376"/>
      <c r="D51" s="377" t="s">
        <v>79</v>
      </c>
      <c r="E51" s="399">
        <f>(E43-E46)</f>
        <v>-73339</v>
      </c>
      <c r="F51" s="369">
        <f>(F43-F46)</f>
        <v>1470217</v>
      </c>
    </row>
    <row r="52" spans="1:6" ht="12.75">
      <c r="A52" s="6" t="s">
        <v>43</v>
      </c>
      <c r="B52" s="738" t="s">
        <v>500</v>
      </c>
      <c r="C52" s="376"/>
      <c r="D52" s="377" t="s">
        <v>190</v>
      </c>
      <c r="E52" s="399">
        <f>(E28+E42+E51)</f>
        <v>-305061</v>
      </c>
      <c r="F52" s="369">
        <f>(F28+F42+F51)</f>
        <v>853327</v>
      </c>
    </row>
    <row r="53" spans="1:6" ht="27" customHeight="1">
      <c r="A53" s="6" t="s">
        <v>43</v>
      </c>
      <c r="B53" s="738" t="s">
        <v>501</v>
      </c>
      <c r="C53" s="376"/>
      <c r="D53" s="377" t="s">
        <v>191</v>
      </c>
      <c r="E53" s="399">
        <f>(E16+E52)</f>
        <v>946214</v>
      </c>
      <c r="F53" s="369">
        <f>(F16+F52)</f>
        <v>1251275</v>
      </c>
    </row>
    <row r="54" spans="1:6" ht="13.5" thickBot="1">
      <c r="A54" s="6" t="s">
        <v>43</v>
      </c>
      <c r="B54" s="747" t="s">
        <v>502</v>
      </c>
      <c r="C54" s="400"/>
      <c r="D54" s="401" t="s">
        <v>192</v>
      </c>
      <c r="E54" s="402">
        <v>0</v>
      </c>
      <c r="F54" s="403">
        <v>0</v>
      </c>
    </row>
    <row r="57" spans="2:6" ht="12.75">
      <c r="B57" s="404"/>
      <c r="C57" s="405"/>
      <c r="D57" s="406"/>
      <c r="E57" s="221"/>
      <c r="F57" s="404"/>
    </row>
    <row r="58" spans="2:7" ht="12.75">
      <c r="B58" s="133" t="s">
        <v>365</v>
      </c>
      <c r="C58" s="134"/>
      <c r="D58" s="664" t="s">
        <v>503</v>
      </c>
      <c r="E58" s="664"/>
      <c r="F58" s="664"/>
      <c r="G58" s="664"/>
    </row>
    <row r="59" spans="2:7" ht="12.75" customHeight="1">
      <c r="B59" s="861" t="s">
        <v>505</v>
      </c>
      <c r="C59" s="884"/>
      <c r="D59" s="861" t="s">
        <v>504</v>
      </c>
      <c r="E59" s="862"/>
      <c r="F59" s="862"/>
      <c r="G59" s="136"/>
    </row>
    <row r="60" spans="2:7" ht="12.75">
      <c r="B60" s="137" t="s">
        <v>367</v>
      </c>
      <c r="C60" s="8"/>
      <c r="D60" s="135"/>
      <c r="G60" s="136"/>
    </row>
    <row r="61" spans="2:6" ht="12.75">
      <c r="B61" s="876"/>
      <c r="C61" s="876"/>
      <c r="D61" s="221"/>
      <c r="E61" s="221"/>
      <c r="F61" s="221"/>
    </row>
    <row r="62" spans="3:6" ht="12.75">
      <c r="C62" s="405"/>
      <c r="D62" s="221"/>
      <c r="E62" s="221"/>
      <c r="F62" s="221"/>
    </row>
    <row r="63" ht="15.75" customHeight="1"/>
    <row r="64" spans="2:4" ht="12.75">
      <c r="B64" s="134"/>
      <c r="C64" s="134"/>
      <c r="D64" s="134"/>
    </row>
    <row r="65" spans="2:4" ht="12.75">
      <c r="B65" s="240"/>
      <c r="C65" s="240"/>
      <c r="D65" s="241"/>
    </row>
    <row r="66" spans="2:4" ht="12.75">
      <c r="B66" s="221"/>
      <c r="C66" s="221"/>
      <c r="D66" s="221"/>
    </row>
    <row r="67" spans="2:4" ht="12.75">
      <c r="B67" s="221"/>
      <c r="C67" s="221"/>
      <c r="D67" s="221"/>
    </row>
  </sheetData>
  <sheetProtection/>
  <mergeCells count="10">
    <mergeCell ref="B4:E4"/>
    <mergeCell ref="C11:F11"/>
    <mergeCell ref="B59:C59"/>
    <mergeCell ref="D59:F59"/>
    <mergeCell ref="C6:D6"/>
    <mergeCell ref="B61:C61"/>
    <mergeCell ref="C7:D7"/>
    <mergeCell ref="C8:D8"/>
    <mergeCell ref="C9:D9"/>
    <mergeCell ref="C10:D10"/>
  </mergeCells>
  <printOptions/>
  <pageMargins left="0.75" right="0.27" top="0.22" bottom="0.5" header="0.21" footer="0.5"/>
  <pageSetup horizontalDpi="600" verticalDpi="600" orientation="portrait" paperSize="9" r:id="rId1"/>
  <rowBreaks count="1" manualBreakCount="1"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3:K170"/>
  <sheetViews>
    <sheetView showZeros="0" view="pageBreakPreview" zoomScaleNormal="85" zoomScaleSheetLayoutView="100" workbookViewId="0" topLeftCell="B160">
      <selection activeCell="C104" sqref="C104"/>
    </sheetView>
  </sheetViews>
  <sheetFormatPr defaultColWidth="9.00390625" defaultRowHeight="12.75"/>
  <cols>
    <col min="1" max="1" width="5.00390625" style="6" hidden="1" customWidth="1"/>
    <col min="2" max="2" width="25.375" style="0" customWidth="1"/>
    <col min="3" max="3" width="5.875" style="0" customWidth="1"/>
    <col min="4" max="4" width="7.25390625" style="0" customWidth="1"/>
    <col min="5" max="5" width="17.00390625" style="221" customWidth="1"/>
    <col min="6" max="6" width="16.75390625" style="221" customWidth="1"/>
    <col min="7" max="7" width="16.75390625" style="7" customWidth="1"/>
    <col min="8" max="8" width="14.875" style="7" customWidth="1"/>
  </cols>
  <sheetData>
    <row r="3" spans="1:8" ht="12.75">
      <c r="A3" s="6" t="s">
        <v>39</v>
      </c>
      <c r="B3" s="407"/>
      <c r="C3" s="407"/>
      <c r="D3" s="408"/>
      <c r="E3" s="409"/>
      <c r="F3" s="409"/>
      <c r="G3" s="409"/>
      <c r="H3" s="221" t="s">
        <v>39</v>
      </c>
    </row>
    <row r="4" spans="2:8" ht="12.75">
      <c r="B4" s="407"/>
      <c r="C4" s="407"/>
      <c r="D4" s="408"/>
      <c r="E4" s="409"/>
      <c r="F4" s="409"/>
      <c r="G4" s="409"/>
      <c r="H4" s="221"/>
    </row>
    <row r="5" spans="2:8" ht="12.75">
      <c r="B5" s="407"/>
      <c r="C5" s="407"/>
      <c r="D5" s="408"/>
      <c r="E5" s="409"/>
      <c r="F5" s="409"/>
      <c r="G5" s="409"/>
      <c r="H5" s="221"/>
    </row>
    <row r="6" spans="1:8" ht="12.75">
      <c r="A6" s="410"/>
      <c r="B6" s="144"/>
      <c r="C6" s="144"/>
      <c r="D6" s="145"/>
      <c r="E6" s="142"/>
      <c r="F6" s="9"/>
      <c r="G6" s="29"/>
      <c r="H6" s="411"/>
    </row>
    <row r="7" spans="2:8" ht="16.5" thickBot="1">
      <c r="B7" s="147"/>
      <c r="C7" s="147"/>
      <c r="D7" s="748" t="s">
        <v>506</v>
      </c>
      <c r="E7" s="148"/>
      <c r="F7"/>
      <c r="G7" s="749"/>
      <c r="H7" s="750" t="s">
        <v>282</v>
      </c>
    </row>
    <row r="8" spans="1:8" ht="12.75">
      <c r="A8" s="132"/>
      <c r="B8" s="13"/>
      <c r="C8" s="13"/>
      <c r="D8" s="13"/>
      <c r="E8" s="4"/>
      <c r="F8"/>
      <c r="G8" s="751" t="s">
        <v>507</v>
      </c>
      <c r="H8" s="752" t="s">
        <v>193</v>
      </c>
    </row>
    <row r="9" spans="1:8" ht="12.75">
      <c r="A9" s="412"/>
      <c r="B9" s="759" t="s">
        <v>267</v>
      </c>
      <c r="C9" s="899" t="s">
        <v>368</v>
      </c>
      <c r="D9" s="899"/>
      <c r="E9" s="899"/>
      <c r="F9" s="760"/>
      <c r="G9" s="753" t="s">
        <v>464</v>
      </c>
      <c r="H9" s="754"/>
    </row>
    <row r="10" spans="1:8" ht="24" customHeight="1">
      <c r="A10" s="410"/>
      <c r="B10" s="761" t="s">
        <v>268</v>
      </c>
      <c r="C10" s="901" t="s">
        <v>369</v>
      </c>
      <c r="D10" s="901"/>
      <c r="E10" s="901"/>
      <c r="F10" s="901"/>
      <c r="G10" s="755" t="s">
        <v>277</v>
      </c>
      <c r="H10" s="756" t="s">
        <v>34</v>
      </c>
    </row>
    <row r="11" spans="1:8" ht="30" customHeight="1">
      <c r="A11" s="413"/>
      <c r="B11" s="762" t="s">
        <v>269</v>
      </c>
      <c r="C11" s="900" t="s">
        <v>35</v>
      </c>
      <c r="D11" s="900"/>
      <c r="E11" s="900"/>
      <c r="F11" s="900"/>
      <c r="G11" s="751" t="s">
        <v>278</v>
      </c>
      <c r="H11" s="754" t="s">
        <v>35</v>
      </c>
    </row>
    <row r="12" spans="1:8" ht="19.5" customHeight="1">
      <c r="A12" s="132"/>
      <c r="B12" s="763" t="s">
        <v>376</v>
      </c>
      <c r="C12" s="902" t="s">
        <v>370</v>
      </c>
      <c r="D12" s="902"/>
      <c r="E12" s="902"/>
      <c r="F12" s="902"/>
      <c r="G12" s="751" t="s">
        <v>279</v>
      </c>
      <c r="H12" s="754" t="s">
        <v>36</v>
      </c>
    </row>
    <row r="13" spans="1:8" ht="31.5" customHeight="1">
      <c r="A13" s="132"/>
      <c r="B13" s="903" t="s">
        <v>271</v>
      </c>
      <c r="C13" s="903"/>
      <c r="D13" s="903"/>
      <c r="E13" s="904" t="s">
        <v>371</v>
      </c>
      <c r="F13" s="904"/>
      <c r="G13" s="751" t="s">
        <v>280</v>
      </c>
      <c r="H13" s="756" t="s">
        <v>37</v>
      </c>
    </row>
    <row r="14" spans="1:8" ht="18.75" customHeight="1" thickBot="1">
      <c r="A14" s="132"/>
      <c r="B14" s="763" t="s">
        <v>272</v>
      </c>
      <c r="C14" s="763"/>
      <c r="D14" s="900" t="s">
        <v>372</v>
      </c>
      <c r="E14" s="900"/>
      <c r="F14" s="764"/>
      <c r="G14" s="757" t="s">
        <v>281</v>
      </c>
      <c r="H14" s="758" t="s">
        <v>38</v>
      </c>
    </row>
    <row r="15" spans="1:8" ht="18.75" customHeight="1">
      <c r="A15" s="132"/>
      <c r="B15" s="23"/>
      <c r="C15" s="23"/>
      <c r="D15" s="24"/>
      <c r="E15" s="24"/>
      <c r="F15" s="243"/>
      <c r="G15" s="26"/>
      <c r="H15" s="150"/>
    </row>
    <row r="16" spans="1:8" ht="18.75" customHeight="1">
      <c r="A16" s="132"/>
      <c r="B16" s="23"/>
      <c r="C16" s="23"/>
      <c r="D16" s="24"/>
      <c r="E16" s="24"/>
      <c r="F16" s="243"/>
      <c r="G16" s="26"/>
      <c r="H16" s="150"/>
    </row>
    <row r="17" spans="1:8" ht="18.75" customHeight="1">
      <c r="A17" s="132"/>
      <c r="B17" s="23"/>
      <c r="C17" s="23"/>
      <c r="D17" s="24"/>
      <c r="E17" s="24"/>
      <c r="F17" s="243"/>
      <c r="G17" s="26"/>
      <c r="H17" s="150"/>
    </row>
    <row r="18" spans="2:8" ht="12.75">
      <c r="B18" s="6"/>
      <c r="C18" s="6"/>
      <c r="D18" s="6"/>
      <c r="E18" s="29"/>
      <c r="F18" s="29"/>
      <c r="G18" s="414"/>
      <c r="H18" s="414"/>
    </row>
    <row r="19" spans="2:8" ht="15.75">
      <c r="B19" s="415"/>
      <c r="C19" s="416" t="s">
        <v>29</v>
      </c>
      <c r="D19" s="417"/>
      <c r="E19" s="418"/>
      <c r="F19" s="418"/>
      <c r="G19" s="414"/>
      <c r="H19" s="414"/>
    </row>
    <row r="20" spans="2:8" ht="16.5" thickBot="1">
      <c r="B20" s="415"/>
      <c r="C20" s="416"/>
      <c r="D20" s="417"/>
      <c r="E20" s="418"/>
      <c r="F20" s="418"/>
      <c r="G20" s="414"/>
      <c r="H20" s="414"/>
    </row>
    <row r="21" spans="1:8" ht="54.75" customHeight="1">
      <c r="A21" s="344"/>
      <c r="B21" s="766" t="s">
        <v>353</v>
      </c>
      <c r="C21" s="767" t="s">
        <v>378</v>
      </c>
      <c r="D21" s="767" t="s">
        <v>289</v>
      </c>
      <c r="E21" s="768" t="s">
        <v>513</v>
      </c>
      <c r="F21" s="768" t="s">
        <v>448</v>
      </c>
      <c r="G21" s="768" t="s">
        <v>514</v>
      </c>
      <c r="H21" s="769" t="s">
        <v>515</v>
      </c>
    </row>
    <row r="22" spans="1:8" ht="13.5" thickBot="1">
      <c r="A22" s="344" t="s">
        <v>94</v>
      </c>
      <c r="B22" s="419">
        <v>1</v>
      </c>
      <c r="C22" s="304" t="s">
        <v>41</v>
      </c>
      <c r="D22" s="304">
        <v>2</v>
      </c>
      <c r="E22" s="248">
        <v>3</v>
      </c>
      <c r="F22" s="248">
        <v>4</v>
      </c>
      <c r="G22" s="248">
        <v>5</v>
      </c>
      <c r="H22" s="249">
        <v>6</v>
      </c>
    </row>
    <row r="23" spans="1:8" ht="76.5" customHeight="1">
      <c r="A23" s="344" t="s">
        <v>43</v>
      </c>
      <c r="B23" s="770" t="s">
        <v>516</v>
      </c>
      <c r="C23" s="420" t="s">
        <v>67</v>
      </c>
      <c r="D23" s="421">
        <v>101</v>
      </c>
      <c r="E23" s="422">
        <f>SUM(E24:E27)</f>
        <v>17963</v>
      </c>
      <c r="F23" s="422">
        <f>SUM(F24:F27)</f>
        <v>49607</v>
      </c>
      <c r="G23" s="423">
        <f>SUM(G24:G27)</f>
        <v>0</v>
      </c>
      <c r="H23" s="424">
        <f>SUM(H24:H27)</f>
        <v>67570</v>
      </c>
    </row>
    <row r="24" spans="1:8" ht="56.25" customHeight="1">
      <c r="A24" s="344" t="s">
        <v>43</v>
      </c>
      <c r="B24" s="771" t="s">
        <v>517</v>
      </c>
      <c r="C24" s="425" t="s">
        <v>68</v>
      </c>
      <c r="D24" s="427">
        <v>102</v>
      </c>
      <c r="E24" s="259">
        <v>0</v>
      </c>
      <c r="F24" s="259">
        <v>0</v>
      </c>
      <c r="G24" s="345">
        <v>0</v>
      </c>
      <c r="H24" s="336">
        <f>SUM(E24+F24-G24)</f>
        <v>0</v>
      </c>
    </row>
    <row r="25" spans="1:8" ht="38.25" customHeight="1">
      <c r="A25" s="344" t="s">
        <v>43</v>
      </c>
      <c r="B25" s="772" t="s">
        <v>518</v>
      </c>
      <c r="C25" s="428" t="s">
        <v>194</v>
      </c>
      <c r="D25" s="427">
        <v>103</v>
      </c>
      <c r="E25" s="259">
        <v>2195</v>
      </c>
      <c r="F25" s="259">
        <v>49477</v>
      </c>
      <c r="G25" s="345">
        <v>0</v>
      </c>
      <c r="H25" s="336">
        <f>SUM(E25+F25-G25)</f>
        <v>51672</v>
      </c>
    </row>
    <row r="26" spans="1:8" ht="57" customHeight="1">
      <c r="A26" s="344" t="s">
        <v>43</v>
      </c>
      <c r="B26" s="772" t="s">
        <v>519</v>
      </c>
      <c r="C26" s="425" t="s">
        <v>195</v>
      </c>
      <c r="D26" s="429" t="s">
        <v>109</v>
      </c>
      <c r="E26" s="259">
        <v>63</v>
      </c>
      <c r="F26" s="259">
        <v>130</v>
      </c>
      <c r="G26" s="345">
        <v>0</v>
      </c>
      <c r="H26" s="336">
        <f>SUM(E26+F26-G26)</f>
        <v>193</v>
      </c>
    </row>
    <row r="27" spans="1:8" ht="21" customHeight="1">
      <c r="A27" s="344" t="s">
        <v>43</v>
      </c>
      <c r="B27" s="772" t="s">
        <v>438</v>
      </c>
      <c r="C27" s="425" t="s">
        <v>196</v>
      </c>
      <c r="D27" s="429" t="s">
        <v>197</v>
      </c>
      <c r="E27" s="259">
        <v>15705</v>
      </c>
      <c r="F27" s="259">
        <v>0</v>
      </c>
      <c r="G27" s="345">
        <v>0</v>
      </c>
      <c r="H27" s="336">
        <f>SUM(E27+F27-G27)</f>
        <v>15705</v>
      </c>
    </row>
    <row r="28" spans="1:8" ht="18" customHeight="1">
      <c r="A28" s="344" t="s">
        <v>43</v>
      </c>
      <c r="B28" s="770" t="s">
        <v>424</v>
      </c>
      <c r="C28" s="425" t="s">
        <v>173</v>
      </c>
      <c r="D28" s="429" t="s">
        <v>198</v>
      </c>
      <c r="E28" s="259">
        <v>0</v>
      </c>
      <c r="F28" s="259">
        <v>0</v>
      </c>
      <c r="G28" s="345">
        <v>0</v>
      </c>
      <c r="H28" s="336">
        <f>SUM(E28+F28-G28)</f>
        <v>0</v>
      </c>
    </row>
    <row r="29" spans="1:8" ht="23.25" customHeight="1" thickBot="1">
      <c r="A29" s="344" t="s">
        <v>43</v>
      </c>
      <c r="B29" s="773" t="s">
        <v>422</v>
      </c>
      <c r="C29" s="430"/>
      <c r="D29" s="42" t="s">
        <v>190</v>
      </c>
      <c r="E29" s="431">
        <f>SUM(E23+E28)</f>
        <v>17963</v>
      </c>
      <c r="F29" s="431">
        <f>SUM(F23+F28)</f>
        <v>49607</v>
      </c>
      <c r="G29" s="432">
        <f>SUM(G23+G28)</f>
        <v>0</v>
      </c>
      <c r="H29" s="433">
        <f>SUM(H23+H28)</f>
        <v>67570</v>
      </c>
    </row>
    <row r="30" spans="2:8" ht="13.5" customHeight="1" thickBot="1">
      <c r="B30" s="434"/>
      <c r="C30" s="434"/>
      <c r="D30" s="435"/>
      <c r="E30" s="434"/>
      <c r="F30" s="434"/>
      <c r="G30" s="436"/>
      <c r="H30" s="436"/>
    </row>
    <row r="31" spans="1:8" ht="48.75" customHeight="1">
      <c r="A31" s="344"/>
      <c r="B31" s="766" t="s">
        <v>353</v>
      </c>
      <c r="C31" s="767" t="s">
        <v>378</v>
      </c>
      <c r="D31" s="767" t="s">
        <v>289</v>
      </c>
      <c r="E31" s="768" t="s">
        <v>513</v>
      </c>
      <c r="F31" s="769" t="s">
        <v>291</v>
      </c>
      <c r="G31" s="437"/>
      <c r="H31" s="437"/>
    </row>
    <row r="32" spans="1:8" ht="13.5" thickBot="1">
      <c r="A32" s="344" t="s">
        <v>94</v>
      </c>
      <c r="B32" s="438">
        <v>1</v>
      </c>
      <c r="C32" s="439" t="s">
        <v>41</v>
      </c>
      <c r="D32" s="439">
        <v>2</v>
      </c>
      <c r="E32" s="440" t="s">
        <v>199</v>
      </c>
      <c r="F32" s="441" t="s">
        <v>102</v>
      </c>
      <c r="G32" s="442"/>
      <c r="H32" s="442"/>
    </row>
    <row r="33" spans="1:8" ht="100.5" customHeight="1">
      <c r="A33" s="344" t="s">
        <v>43</v>
      </c>
      <c r="B33" s="443" t="s">
        <v>521</v>
      </c>
      <c r="C33" s="444" t="s">
        <v>72</v>
      </c>
      <c r="D33" s="445">
        <v>120</v>
      </c>
      <c r="E33" s="422">
        <f>SUM(E34:E37)</f>
        <v>1020</v>
      </c>
      <c r="F33" s="424">
        <f>SUM(F34:F37)</f>
        <v>7444</v>
      </c>
      <c r="G33" s="446"/>
      <c r="H33" s="447"/>
    </row>
    <row r="34" spans="1:8" ht="47.25" customHeight="1">
      <c r="A34" s="344" t="s">
        <v>43</v>
      </c>
      <c r="B34" s="774" t="s">
        <v>520</v>
      </c>
      <c r="C34" s="448"/>
      <c r="D34" s="449" t="s">
        <v>200</v>
      </c>
      <c r="E34" s="450">
        <v>0</v>
      </c>
      <c r="F34" s="451">
        <v>0</v>
      </c>
      <c r="G34" s="446"/>
      <c r="H34" s="447"/>
    </row>
    <row r="35" spans="1:8" ht="30.75" customHeight="1">
      <c r="A35" s="344" t="s">
        <v>43</v>
      </c>
      <c r="B35" s="775" t="s">
        <v>518</v>
      </c>
      <c r="C35" s="448"/>
      <c r="D35" s="449" t="s">
        <v>201</v>
      </c>
      <c r="E35" s="451">
        <v>341</v>
      </c>
      <c r="F35" s="451">
        <v>1660</v>
      </c>
      <c r="G35" s="446"/>
      <c r="H35" s="447"/>
    </row>
    <row r="36" spans="1:8" ht="51" customHeight="1">
      <c r="A36" s="344" t="s">
        <v>43</v>
      </c>
      <c r="B36" s="775" t="s">
        <v>519</v>
      </c>
      <c r="C36" s="448"/>
      <c r="D36" s="449" t="s">
        <v>202</v>
      </c>
      <c r="E36" s="451">
        <v>29</v>
      </c>
      <c r="F36" s="451">
        <v>42</v>
      </c>
      <c r="G36" s="446"/>
      <c r="H36" s="447"/>
    </row>
    <row r="37" spans="1:8" ht="16.5" customHeight="1" thickBot="1">
      <c r="A37" s="344" t="s">
        <v>43</v>
      </c>
      <c r="B37" s="776" t="s">
        <v>438</v>
      </c>
      <c r="C37" s="452"/>
      <c r="D37" s="203" t="s">
        <v>203</v>
      </c>
      <c r="E37" s="453">
        <v>650</v>
      </c>
      <c r="F37" s="453">
        <v>5742</v>
      </c>
      <c r="G37" s="454"/>
      <c r="H37" s="454"/>
    </row>
    <row r="38" spans="1:8" ht="16.5" customHeight="1" thickBot="1">
      <c r="A38" s="344"/>
      <c r="B38" s="455"/>
      <c r="C38" s="456" t="s">
        <v>30</v>
      </c>
      <c r="D38" s="194"/>
      <c r="E38" s="194"/>
      <c r="F38" s="457"/>
      <c r="G38" s="458"/>
      <c r="H38" s="458"/>
    </row>
    <row r="39" spans="1:8" ht="50.25" customHeight="1">
      <c r="A39" s="344"/>
      <c r="B39" s="766" t="s">
        <v>353</v>
      </c>
      <c r="C39" s="767" t="s">
        <v>378</v>
      </c>
      <c r="D39" s="767" t="s">
        <v>289</v>
      </c>
      <c r="E39" s="768" t="s">
        <v>513</v>
      </c>
      <c r="F39" s="768" t="s">
        <v>448</v>
      </c>
      <c r="G39" s="768" t="s">
        <v>514</v>
      </c>
      <c r="H39" s="769" t="s">
        <v>515</v>
      </c>
    </row>
    <row r="40" spans="1:8" ht="16.5" customHeight="1" thickBot="1">
      <c r="A40" s="344" t="s">
        <v>94</v>
      </c>
      <c r="B40" s="419">
        <v>1</v>
      </c>
      <c r="C40" s="304" t="s">
        <v>41</v>
      </c>
      <c r="D40" s="304">
        <v>2</v>
      </c>
      <c r="E40" s="248">
        <v>3</v>
      </c>
      <c r="F40" s="248">
        <v>4</v>
      </c>
      <c r="G40" s="248">
        <v>5</v>
      </c>
      <c r="H40" s="249">
        <v>6</v>
      </c>
    </row>
    <row r="41" spans="1:8" ht="21.75" customHeight="1">
      <c r="A41" s="344" t="s">
        <v>43</v>
      </c>
      <c r="B41" s="777" t="s">
        <v>522</v>
      </c>
      <c r="C41" s="459"/>
      <c r="D41" s="460" t="s">
        <v>110</v>
      </c>
      <c r="E41" s="461">
        <f>3100193+1399</f>
        <v>3101592</v>
      </c>
      <c r="F41" s="461">
        <v>181497</v>
      </c>
      <c r="G41" s="462">
        <v>16799</v>
      </c>
      <c r="H41" s="424">
        <f aca="true" t="shared" si="0" ref="H41:H48">SUM(E41+F41-G41)</f>
        <v>3266290</v>
      </c>
    </row>
    <row r="42" spans="1:8" ht="26.25" customHeight="1">
      <c r="A42" s="344" t="s">
        <v>43</v>
      </c>
      <c r="B42" s="778" t="s">
        <v>523</v>
      </c>
      <c r="C42" s="463"/>
      <c r="D42" s="449" t="s">
        <v>111</v>
      </c>
      <c r="E42" s="259">
        <f>14697816+3964</f>
        <v>14701780</v>
      </c>
      <c r="F42" s="259">
        <v>1627197</v>
      </c>
      <c r="G42" s="345">
        <v>205333</v>
      </c>
      <c r="H42" s="336">
        <f t="shared" si="0"/>
        <v>16123644</v>
      </c>
    </row>
    <row r="43" spans="1:8" ht="12.75">
      <c r="A43" s="344" t="s">
        <v>43</v>
      </c>
      <c r="B43" s="778" t="s">
        <v>524</v>
      </c>
      <c r="C43" s="464"/>
      <c r="D43" s="449" t="s">
        <v>112</v>
      </c>
      <c r="E43" s="259">
        <f>22331821-14875</f>
        <v>22316946</v>
      </c>
      <c r="F43" s="259">
        <f>2508026-1091807</f>
        <v>1416219</v>
      </c>
      <c r="G43" s="345">
        <f>1512894-1091807</f>
        <v>421087</v>
      </c>
      <c r="H43" s="336">
        <f t="shared" si="0"/>
        <v>23312078</v>
      </c>
    </row>
    <row r="44" spans="1:8" ht="14.25" customHeight="1">
      <c r="A44" s="344" t="s">
        <v>43</v>
      </c>
      <c r="B44" s="778" t="s">
        <v>525</v>
      </c>
      <c r="C44" s="463"/>
      <c r="D44" s="449" t="s">
        <v>113</v>
      </c>
      <c r="E44" s="259">
        <f>415885-166</f>
        <v>415719</v>
      </c>
      <c r="F44" s="259">
        <v>37935</v>
      </c>
      <c r="G44" s="345">
        <v>16003</v>
      </c>
      <c r="H44" s="336">
        <f t="shared" si="0"/>
        <v>437651</v>
      </c>
    </row>
    <row r="45" spans="1:8" ht="26.25" customHeight="1">
      <c r="A45" s="6" t="s">
        <v>43</v>
      </c>
      <c r="B45" s="779" t="s">
        <v>526</v>
      </c>
      <c r="C45" s="463"/>
      <c r="D45" s="449" t="s">
        <v>114</v>
      </c>
      <c r="E45" s="259">
        <f>2604175-783</f>
        <v>2603392</v>
      </c>
      <c r="F45" s="259">
        <f>688927-114658</f>
        <v>574269</v>
      </c>
      <c r="G45" s="345">
        <f>154839-114658</f>
        <v>40181</v>
      </c>
      <c r="H45" s="336">
        <f t="shared" si="0"/>
        <v>3137480</v>
      </c>
    </row>
    <row r="46" spans="1:8" ht="17.25" customHeight="1">
      <c r="A46" s="6" t="s">
        <v>43</v>
      </c>
      <c r="B46" s="779" t="s">
        <v>527</v>
      </c>
      <c r="C46" s="463"/>
      <c r="D46" s="449" t="s">
        <v>115</v>
      </c>
      <c r="E46" s="259">
        <f>25199-843</f>
        <v>24356</v>
      </c>
      <c r="F46" s="259">
        <v>659</v>
      </c>
      <c r="G46" s="345">
        <v>8346</v>
      </c>
      <c r="H46" s="336">
        <f t="shared" si="0"/>
        <v>16669</v>
      </c>
    </row>
    <row r="47" spans="1:8" ht="42.75" customHeight="1">
      <c r="A47" s="6" t="s">
        <v>43</v>
      </c>
      <c r="B47" s="779" t="s">
        <v>528</v>
      </c>
      <c r="C47" s="463"/>
      <c r="D47" s="449" t="s">
        <v>116</v>
      </c>
      <c r="E47" s="259">
        <v>17190</v>
      </c>
      <c r="F47" s="259">
        <v>18406</v>
      </c>
      <c r="G47" s="345">
        <v>170</v>
      </c>
      <c r="H47" s="336">
        <f t="shared" si="0"/>
        <v>35426</v>
      </c>
    </row>
    <row r="48" spans="1:8" ht="29.25" customHeight="1">
      <c r="A48" s="6" t="s">
        <v>43</v>
      </c>
      <c r="B48" s="778" t="s">
        <v>529</v>
      </c>
      <c r="C48" s="463"/>
      <c r="D48" s="449" t="s">
        <v>117</v>
      </c>
      <c r="E48" s="259">
        <f>831003+11302+2</f>
        <v>842307</v>
      </c>
      <c r="F48" s="259">
        <f>127388-42354</f>
        <v>85034</v>
      </c>
      <c r="G48" s="345">
        <f>63002-42354</f>
        <v>20648</v>
      </c>
      <c r="H48" s="336">
        <f t="shared" si="0"/>
        <v>906693</v>
      </c>
    </row>
    <row r="49" spans="1:8" ht="21" customHeight="1" thickBot="1">
      <c r="A49" s="6" t="s">
        <v>43</v>
      </c>
      <c r="B49" s="780" t="s">
        <v>422</v>
      </c>
      <c r="C49" s="465"/>
      <c r="D49" s="466" t="s">
        <v>118</v>
      </c>
      <c r="E49" s="431">
        <f>SUM(E41:E48)</f>
        <v>44023282</v>
      </c>
      <c r="F49" s="431">
        <f>SUM(F41:F48)</f>
        <v>3941216</v>
      </c>
      <c r="G49" s="432">
        <f>SUM(G41:G48)</f>
        <v>728567</v>
      </c>
      <c r="H49" s="433">
        <f>SUM(H41:H48)</f>
        <v>47235931</v>
      </c>
    </row>
    <row r="50" spans="2:8" ht="12.75" customHeight="1" thickBot="1">
      <c r="B50" s="467"/>
      <c r="C50" s="468"/>
      <c r="D50" s="469"/>
      <c r="E50" s="470"/>
      <c r="F50" s="470"/>
      <c r="G50" s="470"/>
      <c r="H50" s="470"/>
    </row>
    <row r="51" spans="2:8" ht="50.25" customHeight="1">
      <c r="B51" s="766" t="s">
        <v>353</v>
      </c>
      <c r="C51" s="767" t="s">
        <v>378</v>
      </c>
      <c r="D51" s="767" t="s">
        <v>289</v>
      </c>
      <c r="E51" s="768" t="s">
        <v>513</v>
      </c>
      <c r="F51" s="769" t="s">
        <v>515</v>
      </c>
      <c r="G51" s="454"/>
      <c r="H51" s="454"/>
    </row>
    <row r="52" spans="1:8" ht="14.25" customHeight="1" thickBot="1">
      <c r="A52" s="6" t="s">
        <v>94</v>
      </c>
      <c r="B52" s="471">
        <v>1</v>
      </c>
      <c r="C52" s="472" t="s">
        <v>41</v>
      </c>
      <c r="D52" s="472">
        <v>2</v>
      </c>
      <c r="E52" s="473" t="s">
        <v>199</v>
      </c>
      <c r="F52" s="222" t="s">
        <v>102</v>
      </c>
      <c r="G52" s="454"/>
      <c r="H52" s="454"/>
    </row>
    <row r="53" spans="1:8" ht="27" customHeight="1">
      <c r="A53" s="6" t="s">
        <v>43</v>
      </c>
      <c r="B53" s="781" t="s">
        <v>530</v>
      </c>
      <c r="C53" s="444">
        <v>140</v>
      </c>
      <c r="D53" s="445">
        <v>220</v>
      </c>
      <c r="E53" s="422">
        <f>SUM(E54:E60)</f>
        <v>17831142</v>
      </c>
      <c r="F53" s="424">
        <f>SUM(F54:F60)</f>
        <v>21305120</v>
      </c>
      <c r="G53" s="454"/>
      <c r="H53" s="454"/>
    </row>
    <row r="54" spans="1:8" ht="24" customHeight="1">
      <c r="A54" s="6" t="s">
        <v>43</v>
      </c>
      <c r="B54" s="774" t="s">
        <v>531</v>
      </c>
      <c r="C54" s="448"/>
      <c r="D54" s="449" t="s">
        <v>123</v>
      </c>
      <c r="E54" s="259">
        <f>695157+55</f>
        <v>695212</v>
      </c>
      <c r="F54" s="474">
        <v>760608</v>
      </c>
      <c r="G54" s="446"/>
      <c r="H54" s="447"/>
    </row>
    <row r="55" spans="1:8" ht="36" customHeight="1">
      <c r="A55" s="6" t="s">
        <v>43</v>
      </c>
      <c r="B55" s="775" t="s">
        <v>532</v>
      </c>
      <c r="C55" s="448"/>
      <c r="D55" s="449" t="s">
        <v>124</v>
      </c>
      <c r="E55" s="259">
        <f>4713138+206</f>
        <v>4713344</v>
      </c>
      <c r="F55" s="474">
        <v>5628607</v>
      </c>
      <c r="G55" s="437"/>
      <c r="H55" s="437"/>
    </row>
    <row r="56" spans="1:11" ht="12.75">
      <c r="A56" s="6" t="s">
        <v>43</v>
      </c>
      <c r="B56" s="775" t="s">
        <v>533</v>
      </c>
      <c r="C56" s="448"/>
      <c r="D56" s="449" t="s">
        <v>125</v>
      </c>
      <c r="E56" s="259">
        <f>10011454-5885-40</f>
        <v>10005529</v>
      </c>
      <c r="F56" s="474">
        <v>11840289</v>
      </c>
      <c r="G56" s="442"/>
      <c r="H56" s="442"/>
      <c r="I56" s="4"/>
      <c r="J56" s="4"/>
      <c r="K56" s="4"/>
    </row>
    <row r="57" spans="1:8" ht="12.75">
      <c r="A57" s="6" t="s">
        <v>43</v>
      </c>
      <c r="B57" s="775" t="s">
        <v>534</v>
      </c>
      <c r="C57" s="448"/>
      <c r="D57" s="449" t="s">
        <v>126</v>
      </c>
      <c r="E57" s="259">
        <f>303589-131</f>
        <v>303458</v>
      </c>
      <c r="F57" s="474">
        <v>332949</v>
      </c>
      <c r="G57" s="446"/>
      <c r="H57" s="447"/>
    </row>
    <row r="58" spans="1:8" ht="27.75" customHeight="1">
      <c r="A58" s="6" t="s">
        <v>43</v>
      </c>
      <c r="B58" s="782" t="s">
        <v>535</v>
      </c>
      <c r="C58" s="475"/>
      <c r="D58" s="449" t="s">
        <v>204</v>
      </c>
      <c r="E58" s="259">
        <f>1609875+743+40</f>
        <v>1610658</v>
      </c>
      <c r="F58" s="474">
        <v>2175060</v>
      </c>
      <c r="G58" s="446"/>
      <c r="H58" s="447"/>
    </row>
    <row r="59" spans="1:8" ht="14.25" customHeight="1">
      <c r="A59" s="6" t="s">
        <v>43</v>
      </c>
      <c r="B59" s="783" t="s">
        <v>527</v>
      </c>
      <c r="C59" s="476"/>
      <c r="D59" s="449" t="s">
        <v>205</v>
      </c>
      <c r="E59" s="278"/>
      <c r="F59" s="451"/>
      <c r="G59" s="446"/>
      <c r="H59" s="447"/>
    </row>
    <row r="60" spans="1:8" ht="26.25" customHeight="1" thickBot="1">
      <c r="A60" s="6" t="s">
        <v>43</v>
      </c>
      <c r="B60" s="776" t="s">
        <v>536</v>
      </c>
      <c r="C60" s="477"/>
      <c r="D60" s="203" t="s">
        <v>206</v>
      </c>
      <c r="E60" s="278">
        <f>497929+5010+2</f>
        <v>502941</v>
      </c>
      <c r="F60" s="453">
        <v>567607</v>
      </c>
      <c r="G60" s="446"/>
      <c r="H60" s="447"/>
    </row>
    <row r="61" spans="2:8" ht="53.25" customHeight="1">
      <c r="B61" s="766" t="s">
        <v>353</v>
      </c>
      <c r="C61" s="767" t="s">
        <v>378</v>
      </c>
      <c r="D61" s="767" t="s">
        <v>289</v>
      </c>
      <c r="E61" s="768" t="s">
        <v>513</v>
      </c>
      <c r="F61" s="769" t="s">
        <v>515</v>
      </c>
      <c r="G61" s="454"/>
      <c r="H61" s="454"/>
    </row>
    <row r="62" spans="1:8" ht="14.25" customHeight="1" thickBot="1">
      <c r="A62" s="6" t="s">
        <v>94</v>
      </c>
      <c r="B62" s="471">
        <v>1</v>
      </c>
      <c r="C62" s="472" t="s">
        <v>41</v>
      </c>
      <c r="D62" s="472">
        <v>2</v>
      </c>
      <c r="E62" s="473" t="s">
        <v>199</v>
      </c>
      <c r="F62" s="222" t="s">
        <v>102</v>
      </c>
      <c r="G62" s="454"/>
      <c r="H62" s="454"/>
    </row>
    <row r="63" spans="1:8" ht="37.5" customHeight="1">
      <c r="A63" s="6" t="s">
        <v>43</v>
      </c>
      <c r="B63" s="784" t="s">
        <v>537</v>
      </c>
      <c r="C63" s="478"/>
      <c r="D63" s="479" t="s">
        <v>207</v>
      </c>
      <c r="E63" s="422">
        <f>SUM(E64:E68)</f>
        <v>603679</v>
      </c>
      <c r="F63" s="424">
        <f>SUM(F64:F68)</f>
        <v>1198168</v>
      </c>
      <c r="G63" s="454"/>
      <c r="H63" s="454"/>
    </row>
    <row r="64" spans="1:8" ht="24.75" customHeight="1">
      <c r="A64" s="6" t="s">
        <v>43</v>
      </c>
      <c r="B64" s="785" t="s">
        <v>538</v>
      </c>
      <c r="C64" s="480"/>
      <c r="D64" s="449" t="s">
        <v>208</v>
      </c>
      <c r="E64" s="474">
        <v>577435</v>
      </c>
      <c r="F64" s="474">
        <v>1003223</v>
      </c>
      <c r="G64" s="454"/>
      <c r="H64" s="454"/>
    </row>
    <row r="65" spans="1:8" ht="27" customHeight="1">
      <c r="A65" s="6" t="s">
        <v>43</v>
      </c>
      <c r="B65" s="785" t="s">
        <v>532</v>
      </c>
      <c r="C65" s="480"/>
      <c r="D65" s="481">
        <v>232</v>
      </c>
      <c r="E65" s="474">
        <v>7743</v>
      </c>
      <c r="F65" s="474">
        <v>7380</v>
      </c>
      <c r="G65" s="446"/>
      <c r="H65" s="447"/>
    </row>
    <row r="66" spans="1:8" ht="15" customHeight="1">
      <c r="A66" s="6" t="s">
        <v>43</v>
      </c>
      <c r="B66" s="785" t="s">
        <v>533</v>
      </c>
      <c r="C66" s="482"/>
      <c r="D66" s="481">
        <v>233</v>
      </c>
      <c r="E66" s="474">
        <v>11421</v>
      </c>
      <c r="F66" s="474">
        <v>23604</v>
      </c>
      <c r="G66" s="446"/>
      <c r="H66" s="447"/>
    </row>
    <row r="67" spans="1:8" ht="14.25" customHeight="1">
      <c r="A67" s="6" t="s">
        <v>43</v>
      </c>
      <c r="B67" s="785" t="s">
        <v>534</v>
      </c>
      <c r="C67" s="475"/>
      <c r="D67" s="481">
        <v>234</v>
      </c>
      <c r="E67" s="474">
        <v>602</v>
      </c>
      <c r="F67" s="474">
        <v>157068</v>
      </c>
      <c r="G67" s="446"/>
      <c r="H67" s="447"/>
    </row>
    <row r="68" spans="1:8" ht="24.75" customHeight="1" thickBot="1">
      <c r="A68" s="6" t="s">
        <v>43</v>
      </c>
      <c r="B68" s="786" t="s">
        <v>536</v>
      </c>
      <c r="C68" s="475"/>
      <c r="D68" s="481">
        <v>235</v>
      </c>
      <c r="E68" s="474">
        <v>6478</v>
      </c>
      <c r="F68" s="474">
        <v>6893</v>
      </c>
      <c r="G68" s="446"/>
      <c r="H68" s="447"/>
    </row>
    <row r="69" spans="1:8" ht="40.5" customHeight="1" thickBot="1">
      <c r="A69" s="6" t="s">
        <v>43</v>
      </c>
      <c r="B69" s="787" t="s">
        <v>539</v>
      </c>
      <c r="C69" s="483"/>
      <c r="D69" s="12">
        <v>240</v>
      </c>
      <c r="E69" s="453">
        <v>32649</v>
      </c>
      <c r="F69" s="453">
        <v>116479</v>
      </c>
      <c r="G69" s="446"/>
      <c r="H69" s="447"/>
    </row>
    <row r="70" spans="2:8" ht="6" customHeight="1" thickBot="1">
      <c r="B70" s="33"/>
      <c r="C70" s="33"/>
      <c r="D70" s="484"/>
      <c r="E70" s="220"/>
      <c r="F70" s="220"/>
      <c r="G70" s="458"/>
      <c r="H70" s="458"/>
    </row>
    <row r="71" spans="2:8" ht="52.5" customHeight="1">
      <c r="B71" s="766" t="s">
        <v>540</v>
      </c>
      <c r="C71" s="767" t="s">
        <v>378</v>
      </c>
      <c r="D71" s="767" t="s">
        <v>289</v>
      </c>
      <c r="E71" s="768" t="s">
        <v>513</v>
      </c>
      <c r="F71" s="769" t="s">
        <v>515</v>
      </c>
      <c r="G71" s="437"/>
      <c r="H71" s="437"/>
    </row>
    <row r="72" spans="1:8" ht="13.5" customHeight="1" thickBot="1">
      <c r="A72" s="6" t="s">
        <v>94</v>
      </c>
      <c r="B72" s="438">
        <v>1</v>
      </c>
      <c r="C72" s="439" t="s">
        <v>41</v>
      </c>
      <c r="D72" s="439">
        <v>2</v>
      </c>
      <c r="E72" s="440" t="s">
        <v>199</v>
      </c>
      <c r="F72" s="441" t="s">
        <v>102</v>
      </c>
      <c r="G72" s="442"/>
      <c r="H72" s="442"/>
    </row>
    <row r="73" spans="1:8" ht="38.25" customHeight="1">
      <c r="A73" s="6" t="s">
        <v>43</v>
      </c>
      <c r="B73" s="788" t="s">
        <v>541</v>
      </c>
      <c r="C73" s="485"/>
      <c r="D73" s="479" t="s">
        <v>209</v>
      </c>
      <c r="E73" s="422">
        <f>SUM(E74:E75)</f>
        <v>0</v>
      </c>
      <c r="F73" s="486" t="s">
        <v>57</v>
      </c>
      <c r="G73" s="446"/>
      <c r="H73" s="447"/>
    </row>
    <row r="74" spans="1:8" ht="37.5" customHeight="1">
      <c r="A74" s="6" t="s">
        <v>43</v>
      </c>
      <c r="B74" s="789" t="s">
        <v>542</v>
      </c>
      <c r="C74" s="464">
        <v>171</v>
      </c>
      <c r="D74" s="449" t="s">
        <v>210</v>
      </c>
      <c r="E74" s="259">
        <v>0</v>
      </c>
      <c r="F74" s="487" t="s">
        <v>57</v>
      </c>
      <c r="G74" s="446"/>
      <c r="H74" s="447"/>
    </row>
    <row r="75" spans="1:8" s="33" customFormat="1" ht="12.75">
      <c r="A75" s="6" t="s">
        <v>43</v>
      </c>
      <c r="B75" s="789" t="s">
        <v>543</v>
      </c>
      <c r="C75" s="464">
        <v>172</v>
      </c>
      <c r="D75" s="449" t="s">
        <v>211</v>
      </c>
      <c r="E75" s="259">
        <v>0</v>
      </c>
      <c r="F75" s="487" t="s">
        <v>57</v>
      </c>
      <c r="G75" s="446"/>
      <c r="H75" s="447"/>
    </row>
    <row r="76" spans="1:8" ht="35.25" customHeight="1">
      <c r="A76" s="6" t="s">
        <v>43</v>
      </c>
      <c r="B76" s="790" t="s">
        <v>544</v>
      </c>
      <c r="C76" s="464"/>
      <c r="D76" s="488" t="s">
        <v>212</v>
      </c>
      <c r="E76" s="489">
        <f>SUM(E77:E81)</f>
        <v>1965572</v>
      </c>
      <c r="F76" s="336">
        <f>SUM(F77:F81)</f>
        <v>2086665</v>
      </c>
      <c r="G76" s="446"/>
      <c r="H76" s="447"/>
    </row>
    <row r="77" spans="1:8" ht="25.5" customHeight="1">
      <c r="A77" s="6" t="s">
        <v>43</v>
      </c>
      <c r="B77" s="785" t="s">
        <v>538</v>
      </c>
      <c r="C77" s="490"/>
      <c r="D77" s="449" t="s">
        <v>213</v>
      </c>
      <c r="E77" s="259">
        <v>356348</v>
      </c>
      <c r="F77" s="474">
        <v>413785</v>
      </c>
      <c r="G77" s="446"/>
      <c r="H77" s="447"/>
    </row>
    <row r="78" spans="1:8" ht="25.5" customHeight="1">
      <c r="A78" s="6" t="s">
        <v>43</v>
      </c>
      <c r="B78" s="785" t="s">
        <v>532</v>
      </c>
      <c r="C78" s="490"/>
      <c r="D78" s="449" t="s">
        <v>214</v>
      </c>
      <c r="E78" s="259">
        <v>72812</v>
      </c>
      <c r="F78" s="474">
        <v>157840</v>
      </c>
      <c r="G78" s="491"/>
      <c r="H78" s="491"/>
    </row>
    <row r="79" spans="1:8" ht="15.75" customHeight="1">
      <c r="A79" s="6" t="s">
        <v>43</v>
      </c>
      <c r="B79" s="785" t="s">
        <v>533</v>
      </c>
      <c r="C79" s="464"/>
      <c r="D79" s="492">
        <v>263</v>
      </c>
      <c r="E79" s="493">
        <v>1050106</v>
      </c>
      <c r="F79" s="494">
        <v>1268156</v>
      </c>
      <c r="G79" s="458"/>
      <c r="H79" s="458"/>
    </row>
    <row r="80" spans="1:8" ht="14.25" customHeight="1">
      <c r="A80" s="6" t="s">
        <v>43</v>
      </c>
      <c r="B80" s="785" t="s">
        <v>534</v>
      </c>
      <c r="C80" s="463"/>
      <c r="D80" s="492">
        <v>264</v>
      </c>
      <c r="E80" s="259">
        <v>3516</v>
      </c>
      <c r="F80" s="474">
        <v>0</v>
      </c>
      <c r="G80" s="495"/>
      <c r="H80" s="458"/>
    </row>
    <row r="81" spans="1:8" ht="26.25" customHeight="1" thickBot="1">
      <c r="A81" s="6" t="s">
        <v>43</v>
      </c>
      <c r="B81" s="786" t="s">
        <v>536</v>
      </c>
      <c r="C81" s="463"/>
      <c r="D81" s="492">
        <v>265</v>
      </c>
      <c r="E81" s="493">
        <v>482790</v>
      </c>
      <c r="F81" s="494">
        <v>246884</v>
      </c>
      <c r="G81" s="458"/>
      <c r="H81" s="458"/>
    </row>
    <row r="82" spans="1:8" ht="89.25" customHeight="1" thickBot="1">
      <c r="A82" s="6" t="s">
        <v>43</v>
      </c>
      <c r="B82" s="496" t="s">
        <v>545</v>
      </c>
      <c r="C82" s="497"/>
      <c r="D82" s="498">
        <v>270</v>
      </c>
      <c r="E82" s="499">
        <v>2015837</v>
      </c>
      <c r="F82" s="453">
        <v>2002621</v>
      </c>
      <c r="G82" s="458"/>
      <c r="H82" s="458"/>
    </row>
    <row r="83" spans="2:8" ht="20.25" customHeight="1" thickBot="1">
      <c r="B83" s="500"/>
      <c r="C83" s="837" t="s">
        <v>31</v>
      </c>
      <c r="D83" s="194"/>
      <c r="E83" s="194"/>
      <c r="F83" s="457"/>
      <c r="G83" s="458"/>
      <c r="H83" s="458"/>
    </row>
    <row r="84" spans="1:8" ht="53.25" customHeight="1">
      <c r="A84" s="344"/>
      <c r="B84" s="766" t="s">
        <v>353</v>
      </c>
      <c r="C84" s="767" t="s">
        <v>378</v>
      </c>
      <c r="D84" s="767" t="s">
        <v>289</v>
      </c>
      <c r="E84" s="768" t="s">
        <v>513</v>
      </c>
      <c r="F84" s="768" t="s">
        <v>448</v>
      </c>
      <c r="G84" s="768" t="s">
        <v>514</v>
      </c>
      <c r="H84" s="769" t="s">
        <v>515</v>
      </c>
    </row>
    <row r="85" spans="1:8" ht="15.75" customHeight="1" thickBot="1">
      <c r="A85" s="6" t="s">
        <v>94</v>
      </c>
      <c r="B85" s="419">
        <v>1</v>
      </c>
      <c r="C85" s="304" t="s">
        <v>41</v>
      </c>
      <c r="D85" s="304">
        <v>2</v>
      </c>
      <c r="E85" s="248">
        <v>3</v>
      </c>
      <c r="F85" s="248">
        <v>4</v>
      </c>
      <c r="G85" s="248">
        <v>5</v>
      </c>
      <c r="H85" s="249">
        <v>6</v>
      </c>
    </row>
    <row r="86" spans="1:9" ht="12.75">
      <c r="A86" s="6" t="s">
        <v>43</v>
      </c>
      <c r="B86" s="777" t="s">
        <v>546</v>
      </c>
      <c r="C86" s="501"/>
      <c r="D86" s="502">
        <v>301</v>
      </c>
      <c r="E86" s="461">
        <v>0</v>
      </c>
      <c r="F86" s="461">
        <v>0</v>
      </c>
      <c r="G86" s="462">
        <v>0</v>
      </c>
      <c r="H86" s="424">
        <f>SUM(E86+F86-G86)</f>
        <v>0</v>
      </c>
      <c r="I86" s="33"/>
    </row>
    <row r="87" spans="1:9" ht="37.5" customHeight="1">
      <c r="A87" s="6" t="s">
        <v>43</v>
      </c>
      <c r="B87" s="777" t="s">
        <v>547</v>
      </c>
      <c r="C87" s="464"/>
      <c r="D87" s="481">
        <v>302</v>
      </c>
      <c r="E87" s="259">
        <v>0</v>
      </c>
      <c r="F87" s="259">
        <v>0</v>
      </c>
      <c r="G87" s="503">
        <v>0</v>
      </c>
      <c r="H87" s="339">
        <f>SUM(E87+F87-G87)</f>
        <v>0</v>
      </c>
      <c r="I87" s="33"/>
    </row>
    <row r="88" spans="1:9" ht="14.25" customHeight="1">
      <c r="A88" s="6" t="s">
        <v>43</v>
      </c>
      <c r="B88" s="791" t="s">
        <v>424</v>
      </c>
      <c r="C88" s="464"/>
      <c r="D88" s="481">
        <v>303</v>
      </c>
      <c r="E88" s="259">
        <v>425</v>
      </c>
      <c r="F88" s="259">
        <v>3947</v>
      </c>
      <c r="G88" s="345">
        <v>72</v>
      </c>
      <c r="H88" s="336">
        <f>SUM(E88+F88-G88)</f>
        <v>4300</v>
      </c>
      <c r="I88" s="33"/>
    </row>
    <row r="89" spans="1:9" ht="15" customHeight="1" thickBot="1">
      <c r="A89" s="6" t="s">
        <v>43</v>
      </c>
      <c r="B89" s="792" t="s">
        <v>422</v>
      </c>
      <c r="C89" s="465"/>
      <c r="D89" s="466" t="s">
        <v>215</v>
      </c>
      <c r="E89" s="431">
        <f>SUM(E86:E88)</f>
        <v>425</v>
      </c>
      <c r="F89" s="431">
        <f>SUM(F86:F88)</f>
        <v>3947</v>
      </c>
      <c r="G89" s="432">
        <f>SUM(G86:G88)</f>
        <v>72</v>
      </c>
      <c r="H89" s="433">
        <f>SUM(E89+F89-G89)</f>
        <v>4300</v>
      </c>
      <c r="I89" s="33"/>
    </row>
    <row r="90" spans="2:9" ht="16.5" customHeight="1" thickBot="1">
      <c r="B90" s="504"/>
      <c r="C90" s="435"/>
      <c r="D90" s="505"/>
      <c r="E90" s="457"/>
      <c r="F90" s="457"/>
      <c r="G90" s="446"/>
      <c r="H90" s="447"/>
      <c r="I90" s="33"/>
    </row>
    <row r="91" spans="2:9" ht="52.5" customHeight="1">
      <c r="B91" s="766" t="s">
        <v>540</v>
      </c>
      <c r="C91" s="767" t="s">
        <v>378</v>
      </c>
      <c r="D91" s="767" t="s">
        <v>289</v>
      </c>
      <c r="E91" s="768" t="s">
        <v>513</v>
      </c>
      <c r="F91" s="769" t="s">
        <v>515</v>
      </c>
      <c r="G91" s="506"/>
      <c r="H91" s="457"/>
      <c r="I91" s="33"/>
    </row>
    <row r="92" spans="1:9" ht="18" customHeight="1" thickBot="1">
      <c r="A92" s="344" t="s">
        <v>94</v>
      </c>
      <c r="B92" s="438">
        <v>1</v>
      </c>
      <c r="C92" s="439" t="s">
        <v>41</v>
      </c>
      <c r="D92" s="439">
        <v>2</v>
      </c>
      <c r="E92" s="440" t="s">
        <v>199</v>
      </c>
      <c r="F92" s="441" t="s">
        <v>102</v>
      </c>
      <c r="G92" s="446"/>
      <c r="H92" s="457"/>
      <c r="I92" s="33"/>
    </row>
    <row r="93" spans="1:9" ht="46.5" customHeight="1" thickBot="1">
      <c r="A93" s="344" t="s">
        <v>43</v>
      </c>
      <c r="B93" s="793" t="s">
        <v>548</v>
      </c>
      <c r="C93" s="507"/>
      <c r="D93" s="508" t="s">
        <v>216</v>
      </c>
      <c r="E93" s="509">
        <v>0</v>
      </c>
      <c r="F93" s="510">
        <v>226</v>
      </c>
      <c r="G93" s="446"/>
      <c r="H93" s="457"/>
      <c r="I93" s="33"/>
    </row>
    <row r="94" spans="1:8" ht="24" customHeight="1" thickBot="1">
      <c r="A94" s="344"/>
      <c r="B94" s="898" t="s">
        <v>549</v>
      </c>
      <c r="C94" s="898"/>
      <c r="D94" s="898"/>
      <c r="E94" s="898"/>
      <c r="F94" s="898"/>
      <c r="G94" s="898"/>
      <c r="H94" s="794"/>
    </row>
    <row r="95" spans="1:8" ht="57" customHeight="1">
      <c r="A95" s="344"/>
      <c r="B95" s="795" t="s">
        <v>550</v>
      </c>
      <c r="C95" s="767" t="s">
        <v>378</v>
      </c>
      <c r="D95" s="767" t="s">
        <v>289</v>
      </c>
      <c r="E95" s="768" t="s">
        <v>513</v>
      </c>
      <c r="F95" s="768" t="s">
        <v>448</v>
      </c>
      <c r="G95" s="768" t="s">
        <v>551</v>
      </c>
      <c r="H95" s="769" t="s">
        <v>515</v>
      </c>
    </row>
    <row r="96" spans="1:8" ht="14.25" customHeight="1" thickBot="1">
      <c r="A96" s="6" t="s">
        <v>94</v>
      </c>
      <c r="B96" s="511">
        <v>1</v>
      </c>
      <c r="C96" s="512" t="s">
        <v>41</v>
      </c>
      <c r="D96" s="512">
        <v>2</v>
      </c>
      <c r="E96" s="513" t="s">
        <v>199</v>
      </c>
      <c r="F96" s="514" t="s">
        <v>102</v>
      </c>
      <c r="G96" s="513" t="s">
        <v>103</v>
      </c>
      <c r="H96" s="515" t="s">
        <v>104</v>
      </c>
    </row>
    <row r="97" spans="1:8" ht="81" customHeight="1" thickBot="1">
      <c r="A97" s="6" t="s">
        <v>43</v>
      </c>
      <c r="B97" s="796" t="s">
        <v>552</v>
      </c>
      <c r="C97" s="516" t="s">
        <v>215</v>
      </c>
      <c r="D97" s="517">
        <v>400</v>
      </c>
      <c r="E97" s="518">
        <v>0</v>
      </c>
      <c r="F97" s="509">
        <v>0</v>
      </c>
      <c r="G97" s="519">
        <v>0</v>
      </c>
      <c r="H97" s="348">
        <f>SUM(E97+F97-G97)</f>
        <v>0</v>
      </c>
    </row>
    <row r="98" spans="2:8" ht="50.25" customHeight="1">
      <c r="B98" s="766" t="s">
        <v>540</v>
      </c>
      <c r="C98" s="767" t="s">
        <v>378</v>
      </c>
      <c r="D98" s="767" t="s">
        <v>289</v>
      </c>
      <c r="E98" s="768" t="s">
        <v>513</v>
      </c>
      <c r="F98" s="769" t="s">
        <v>291</v>
      </c>
      <c r="G98" s="506"/>
      <c r="H98" s="457"/>
    </row>
    <row r="99" spans="1:8" ht="15.75" customHeight="1" thickBot="1">
      <c r="A99" s="6" t="s">
        <v>94</v>
      </c>
      <c r="B99" s="511">
        <v>1</v>
      </c>
      <c r="C99" s="520" t="s">
        <v>41</v>
      </c>
      <c r="D99" s="520">
        <v>2</v>
      </c>
      <c r="E99" s="521" t="s">
        <v>199</v>
      </c>
      <c r="F99" s="522" t="s">
        <v>102</v>
      </c>
      <c r="G99" s="506"/>
      <c r="H99" s="457"/>
    </row>
    <row r="100" spans="1:8" ht="69" customHeight="1" thickBot="1">
      <c r="A100" s="6" t="s">
        <v>43</v>
      </c>
      <c r="B100" s="797" t="s">
        <v>553</v>
      </c>
      <c r="C100" s="507" t="s">
        <v>217</v>
      </c>
      <c r="D100" s="508" t="s">
        <v>95</v>
      </c>
      <c r="E100" s="509">
        <v>0</v>
      </c>
      <c r="F100" s="510">
        <v>0</v>
      </c>
      <c r="G100" s="506"/>
      <c r="H100" s="457"/>
    </row>
    <row r="101" spans="2:8" ht="53.25" customHeight="1">
      <c r="B101" s="798" t="s">
        <v>540</v>
      </c>
      <c r="C101" s="767" t="s">
        <v>378</v>
      </c>
      <c r="D101" s="767" t="s">
        <v>289</v>
      </c>
      <c r="E101" s="799" t="s">
        <v>379</v>
      </c>
      <c r="F101" s="800" t="s">
        <v>380</v>
      </c>
      <c r="G101" s="524"/>
      <c r="H101" s="454"/>
    </row>
    <row r="102" spans="1:8" ht="15.75" customHeight="1" thickBot="1">
      <c r="A102" s="6" t="s">
        <v>94</v>
      </c>
      <c r="B102" s="525">
        <v>1</v>
      </c>
      <c r="C102" s="520" t="s">
        <v>41</v>
      </c>
      <c r="D102" s="520">
        <v>2</v>
      </c>
      <c r="E102" s="521" t="s">
        <v>199</v>
      </c>
      <c r="F102" s="522" t="s">
        <v>102</v>
      </c>
      <c r="G102" s="526"/>
      <c r="H102" s="447"/>
    </row>
    <row r="103" spans="1:8" ht="50.25" customHeight="1">
      <c r="A103" s="6" t="s">
        <v>43</v>
      </c>
      <c r="B103" s="801" t="s">
        <v>554</v>
      </c>
      <c r="C103" s="527"/>
      <c r="D103" s="528">
        <v>402</v>
      </c>
      <c r="E103" s="529">
        <v>0</v>
      </c>
      <c r="F103" s="530">
        <v>0</v>
      </c>
      <c r="G103" s="531"/>
      <c r="H103" s="437"/>
    </row>
    <row r="104" spans="1:8" ht="111" customHeight="1" thickBot="1">
      <c r="A104" s="6" t="s">
        <v>43</v>
      </c>
      <c r="B104" s="797" t="s">
        <v>555</v>
      </c>
      <c r="C104" s="532"/>
      <c r="D104" s="533">
        <v>403</v>
      </c>
      <c r="E104" s="534">
        <v>0</v>
      </c>
      <c r="F104" s="535">
        <v>0</v>
      </c>
      <c r="G104" s="536"/>
      <c r="H104" s="442"/>
    </row>
    <row r="105" spans="2:8" ht="16.5" customHeight="1" thickBot="1">
      <c r="B105" s="537"/>
      <c r="C105" s="802" t="s">
        <v>556</v>
      </c>
      <c r="D105" s="538"/>
      <c r="E105" s="538"/>
      <c r="F105" s="538"/>
      <c r="G105" s="538"/>
      <c r="H105" s="539"/>
    </row>
    <row r="106" spans="2:8" ht="16.5" customHeight="1" thickBot="1">
      <c r="B106" s="891" t="s">
        <v>353</v>
      </c>
      <c r="C106" s="893" t="s">
        <v>378</v>
      </c>
      <c r="D106" s="895" t="s">
        <v>289</v>
      </c>
      <c r="E106" s="897" t="s">
        <v>557</v>
      </c>
      <c r="F106" s="887"/>
      <c r="G106" s="886" t="s">
        <v>558</v>
      </c>
      <c r="H106" s="887"/>
    </row>
    <row r="107" spans="2:8" ht="38.25" customHeight="1">
      <c r="B107" s="892"/>
      <c r="C107" s="894"/>
      <c r="D107" s="896"/>
      <c r="E107" s="803" t="s">
        <v>513</v>
      </c>
      <c r="F107" s="804" t="s">
        <v>291</v>
      </c>
      <c r="G107" s="803" t="s">
        <v>513</v>
      </c>
      <c r="H107" s="804" t="s">
        <v>291</v>
      </c>
    </row>
    <row r="108" spans="1:8" ht="13.5" customHeight="1" thickBot="1">
      <c r="A108" s="6" t="s">
        <v>94</v>
      </c>
      <c r="B108" s="540">
        <v>1</v>
      </c>
      <c r="C108" s="224" t="s">
        <v>41</v>
      </c>
      <c r="D108" s="224">
        <v>2</v>
      </c>
      <c r="E108" s="541">
        <v>3</v>
      </c>
      <c r="F108" s="541">
        <v>4</v>
      </c>
      <c r="G108" s="541">
        <v>5</v>
      </c>
      <c r="H108" s="542">
        <v>6</v>
      </c>
    </row>
    <row r="109" spans="1:8" ht="39" customHeight="1">
      <c r="A109" s="6" t="s">
        <v>43</v>
      </c>
      <c r="B109" s="805" t="s">
        <v>559</v>
      </c>
      <c r="C109" s="420" t="s">
        <v>218</v>
      </c>
      <c r="D109" s="543" t="s">
        <v>219</v>
      </c>
      <c r="E109" s="544">
        <v>854407</v>
      </c>
      <c r="F109" s="544">
        <v>947696</v>
      </c>
      <c r="G109" s="461">
        <v>128183</v>
      </c>
      <c r="H109" s="545">
        <v>30413</v>
      </c>
    </row>
    <row r="110" spans="1:8" ht="38.25" customHeight="1">
      <c r="A110" s="6" t="s">
        <v>43</v>
      </c>
      <c r="B110" s="772" t="s">
        <v>560</v>
      </c>
      <c r="C110" s="425" t="s">
        <v>220</v>
      </c>
      <c r="D110" s="546" t="s">
        <v>221</v>
      </c>
      <c r="E110" s="259">
        <v>840842</v>
      </c>
      <c r="F110" s="259">
        <v>934134</v>
      </c>
      <c r="G110" s="259">
        <v>3</v>
      </c>
      <c r="H110" s="451">
        <v>1968</v>
      </c>
    </row>
    <row r="111" spans="1:8" ht="48.75" customHeight="1">
      <c r="A111" s="6" t="s">
        <v>43</v>
      </c>
      <c r="B111" s="806" t="s">
        <v>561</v>
      </c>
      <c r="C111" s="425" t="s">
        <v>222</v>
      </c>
      <c r="D111" s="546" t="s">
        <v>223</v>
      </c>
      <c r="E111" s="278">
        <v>0</v>
      </c>
      <c r="F111" s="278">
        <v>0</v>
      </c>
      <c r="G111" s="259">
        <v>0</v>
      </c>
      <c r="H111" s="451">
        <v>0</v>
      </c>
    </row>
    <row r="112" spans="1:8" ht="14.25" customHeight="1">
      <c r="A112" s="6" t="s">
        <v>43</v>
      </c>
      <c r="B112" s="772" t="s">
        <v>562</v>
      </c>
      <c r="C112" s="425" t="s">
        <v>224</v>
      </c>
      <c r="D112" s="546" t="s">
        <v>225</v>
      </c>
      <c r="E112" s="259">
        <v>25</v>
      </c>
      <c r="F112" s="259">
        <v>0</v>
      </c>
      <c r="G112" s="259">
        <v>245</v>
      </c>
      <c r="H112" s="451">
        <v>25</v>
      </c>
    </row>
    <row r="113" spans="1:8" ht="15.75" customHeight="1">
      <c r="A113" s="6" t="s">
        <v>43</v>
      </c>
      <c r="B113" s="806" t="s">
        <v>563</v>
      </c>
      <c r="C113" s="425" t="s">
        <v>226</v>
      </c>
      <c r="D113" s="546" t="s">
        <v>227</v>
      </c>
      <c r="E113" s="278">
        <v>0</v>
      </c>
      <c r="F113" s="278">
        <v>0</v>
      </c>
      <c r="G113" s="259"/>
      <c r="H113" s="451">
        <v>52500</v>
      </c>
    </row>
    <row r="114" spans="1:8" ht="13.5" customHeight="1">
      <c r="A114" s="6" t="s">
        <v>43</v>
      </c>
      <c r="B114" s="806" t="s">
        <v>564</v>
      </c>
      <c r="C114" s="547" t="s">
        <v>228</v>
      </c>
      <c r="D114" s="548" t="s">
        <v>229</v>
      </c>
      <c r="E114" s="278">
        <v>0</v>
      </c>
      <c r="F114" s="278">
        <v>0</v>
      </c>
      <c r="G114" s="278">
        <v>0</v>
      </c>
      <c r="H114" s="451">
        <v>0</v>
      </c>
    </row>
    <row r="115" spans="1:8" ht="13.5" customHeight="1">
      <c r="A115" s="6" t="s">
        <v>43</v>
      </c>
      <c r="B115" s="772" t="s">
        <v>424</v>
      </c>
      <c r="C115" s="547" t="s">
        <v>230</v>
      </c>
      <c r="D115" s="548" t="s">
        <v>231</v>
      </c>
      <c r="E115" s="278">
        <v>0</v>
      </c>
      <c r="F115" s="278">
        <v>0</v>
      </c>
      <c r="G115" s="278"/>
      <c r="H115" s="451">
        <v>0</v>
      </c>
    </row>
    <row r="116" spans="1:8" ht="15.75" customHeight="1" thickBot="1">
      <c r="A116" s="6" t="s">
        <v>43</v>
      </c>
      <c r="B116" s="807" t="s">
        <v>422</v>
      </c>
      <c r="C116" s="549" t="s">
        <v>232</v>
      </c>
      <c r="D116" s="550" t="s">
        <v>218</v>
      </c>
      <c r="E116" s="489">
        <f>SUM(E109+E111+E112+E113+E114+E115)</f>
        <v>854432</v>
      </c>
      <c r="F116" s="489">
        <f>SUM(F109+F111+F112+F113+F114+F115)</f>
        <v>947696</v>
      </c>
      <c r="G116" s="489">
        <f>SUM(G109+G111+G112+G113+G114+G115)</f>
        <v>128428</v>
      </c>
      <c r="H116" s="433">
        <f>SUM(H109+H111+H112+H113+H114+H115)</f>
        <v>82938</v>
      </c>
    </row>
    <row r="117" spans="1:8" ht="90.75" customHeight="1">
      <c r="A117" s="6" t="s">
        <v>43</v>
      </c>
      <c r="B117" s="808" t="s">
        <v>0</v>
      </c>
      <c r="C117" s="420" t="s">
        <v>233</v>
      </c>
      <c r="D117" s="543" t="s">
        <v>220</v>
      </c>
      <c r="E117" s="544">
        <v>0</v>
      </c>
      <c r="F117" s="544">
        <v>0</v>
      </c>
      <c r="G117" s="461">
        <v>128179</v>
      </c>
      <c r="H117" s="545">
        <v>28444</v>
      </c>
    </row>
    <row r="118" spans="1:8" ht="25.5">
      <c r="A118" s="6" t="s">
        <v>43</v>
      </c>
      <c r="B118" s="772" t="s">
        <v>560</v>
      </c>
      <c r="C118" s="425" t="s">
        <v>234</v>
      </c>
      <c r="D118" s="546" t="s">
        <v>235</v>
      </c>
      <c r="E118" s="259">
        <v>0</v>
      </c>
      <c r="F118" s="259">
        <v>0</v>
      </c>
      <c r="G118" s="259">
        <v>0</v>
      </c>
      <c r="H118" s="451">
        <v>0</v>
      </c>
    </row>
    <row r="119" spans="1:8" ht="41.25" customHeight="1">
      <c r="A119" s="6" t="s">
        <v>43</v>
      </c>
      <c r="B119" s="806" t="s">
        <v>561</v>
      </c>
      <c r="C119" s="425" t="s">
        <v>236</v>
      </c>
      <c r="D119" s="546" t="s">
        <v>237</v>
      </c>
      <c r="E119" s="278">
        <v>0</v>
      </c>
      <c r="F119" s="278">
        <v>0</v>
      </c>
      <c r="G119" s="259">
        <v>0</v>
      </c>
      <c r="H119" s="451">
        <v>0</v>
      </c>
    </row>
    <row r="120" spans="1:8" ht="12.75">
      <c r="A120" s="6" t="s">
        <v>43</v>
      </c>
      <c r="B120" s="772" t="s">
        <v>562</v>
      </c>
      <c r="C120" s="551" t="s">
        <v>238</v>
      </c>
      <c r="D120" s="546" t="s">
        <v>239</v>
      </c>
      <c r="E120" s="259">
        <v>0</v>
      </c>
      <c r="F120" s="259">
        <v>0</v>
      </c>
      <c r="G120" s="259">
        <v>0</v>
      </c>
      <c r="H120" s="474">
        <v>0</v>
      </c>
    </row>
    <row r="121" spans="1:8" ht="12.75">
      <c r="A121" s="6" t="s">
        <v>43</v>
      </c>
      <c r="B121" s="770" t="s">
        <v>424</v>
      </c>
      <c r="C121" s="546" t="s">
        <v>240</v>
      </c>
      <c r="D121" s="546" t="s">
        <v>222</v>
      </c>
      <c r="E121" s="259">
        <v>0</v>
      </c>
      <c r="F121" s="259">
        <v>0</v>
      </c>
      <c r="G121" s="259">
        <v>0</v>
      </c>
      <c r="H121" s="474">
        <v>0</v>
      </c>
    </row>
    <row r="122" spans="1:8" ht="13.5" thickBot="1">
      <c r="A122" s="6" t="s">
        <v>43</v>
      </c>
      <c r="B122" s="809" t="s">
        <v>422</v>
      </c>
      <c r="C122" s="552" t="s">
        <v>241</v>
      </c>
      <c r="D122" s="553" t="s">
        <v>224</v>
      </c>
      <c r="E122" s="431">
        <f>SUM(E117+E119+E120+E121)</f>
        <v>0</v>
      </c>
      <c r="F122" s="431">
        <f>SUM(F117+F119+F120+F121)</f>
        <v>0</v>
      </c>
      <c r="G122" s="431">
        <f>SUM(G117+G119+G120+G121)</f>
        <v>128179</v>
      </c>
      <c r="H122" s="431">
        <f>SUM(H117+H119+H120+H121)</f>
        <v>28444</v>
      </c>
    </row>
    <row r="123" spans="1:8" ht="91.5" customHeight="1" thickBot="1">
      <c r="A123" s="6" t="s">
        <v>43</v>
      </c>
      <c r="B123" s="773" t="s">
        <v>1</v>
      </c>
      <c r="C123" s="554" t="s">
        <v>242</v>
      </c>
      <c r="D123" s="555" t="s">
        <v>243</v>
      </c>
      <c r="E123" s="509">
        <v>0</v>
      </c>
      <c r="F123" s="509">
        <v>0</v>
      </c>
      <c r="G123" s="509">
        <v>13701</v>
      </c>
      <c r="H123" s="510">
        <v>99735</v>
      </c>
    </row>
    <row r="124" spans="2:8" ht="16.5" thickBot="1">
      <c r="B124" s="810" t="s">
        <v>2</v>
      </c>
      <c r="C124" s="556"/>
      <c r="D124" s="556"/>
      <c r="E124" s="556"/>
      <c r="F124" s="556"/>
      <c r="G124" s="557"/>
      <c r="H124" s="558"/>
    </row>
    <row r="125" spans="2:8" ht="51.75" customHeight="1">
      <c r="B125" s="795" t="s">
        <v>353</v>
      </c>
      <c r="C125" s="811" t="s">
        <v>378</v>
      </c>
      <c r="D125" s="811" t="s">
        <v>289</v>
      </c>
      <c r="E125" s="812" t="s">
        <v>465</v>
      </c>
      <c r="F125" s="804" t="s">
        <v>3</v>
      </c>
      <c r="G125" s="506"/>
      <c r="H125" s="447"/>
    </row>
    <row r="126" spans="1:8" ht="14.25" customHeight="1" thickBot="1">
      <c r="A126" s="6" t="s">
        <v>94</v>
      </c>
      <c r="B126" s="523">
        <v>1</v>
      </c>
      <c r="C126" s="559" t="s">
        <v>41</v>
      </c>
      <c r="D126" s="559">
        <v>2</v>
      </c>
      <c r="E126" s="560" t="s">
        <v>199</v>
      </c>
      <c r="F126" s="561" t="s">
        <v>102</v>
      </c>
      <c r="G126" s="506"/>
      <c r="H126" s="447"/>
    </row>
    <row r="127" spans="1:8" ht="12.75">
      <c r="A127" s="562" t="s">
        <v>43</v>
      </c>
      <c r="B127" s="813" t="s">
        <v>4</v>
      </c>
      <c r="C127" s="563" t="s">
        <v>244</v>
      </c>
      <c r="D127" s="564" t="s">
        <v>147</v>
      </c>
      <c r="E127" s="462">
        <f>6141861+18</f>
        <v>6141879</v>
      </c>
      <c r="F127" s="565">
        <v>5285109</v>
      </c>
      <c r="G127" s="526"/>
      <c r="H127" s="447"/>
    </row>
    <row r="128" spans="1:8" ht="12.75">
      <c r="A128" s="566" t="s">
        <v>43</v>
      </c>
      <c r="B128" s="814" t="s">
        <v>5</v>
      </c>
      <c r="C128" s="549" t="s">
        <v>245</v>
      </c>
      <c r="D128" s="429" t="s">
        <v>148</v>
      </c>
      <c r="E128" s="503">
        <v>7259093</v>
      </c>
      <c r="F128" s="381">
        <v>7542413</v>
      </c>
      <c r="G128" s="506"/>
      <c r="H128" s="447"/>
    </row>
    <row r="129" spans="1:8" ht="12.75">
      <c r="A129" s="566" t="s">
        <v>43</v>
      </c>
      <c r="B129" s="814" t="s">
        <v>6</v>
      </c>
      <c r="C129" s="549" t="s">
        <v>246</v>
      </c>
      <c r="D129" s="429" t="s">
        <v>149</v>
      </c>
      <c r="E129" s="503">
        <v>1585488</v>
      </c>
      <c r="F129" s="503">
        <v>1709466</v>
      </c>
      <c r="G129" s="567"/>
      <c r="H129" s="196"/>
    </row>
    <row r="130" spans="1:8" ht="12.75">
      <c r="A130" s="566" t="s">
        <v>43</v>
      </c>
      <c r="B130" s="814" t="s">
        <v>7</v>
      </c>
      <c r="C130" s="549" t="s">
        <v>247</v>
      </c>
      <c r="D130" s="429" t="s">
        <v>150</v>
      </c>
      <c r="E130" s="503">
        <v>4036745</v>
      </c>
      <c r="F130" s="568">
        <v>3244581</v>
      </c>
      <c r="G130" s="436"/>
      <c r="H130" s="436"/>
    </row>
    <row r="131" spans="1:8" ht="12.75">
      <c r="A131" s="566" t="s">
        <v>43</v>
      </c>
      <c r="B131" s="814" t="s">
        <v>391</v>
      </c>
      <c r="C131" s="549" t="s">
        <v>248</v>
      </c>
      <c r="D131" s="429" t="s">
        <v>151</v>
      </c>
      <c r="E131" s="503">
        <f>4084993+1-18</f>
        <v>4084976</v>
      </c>
      <c r="F131" s="381">
        <v>3411099</v>
      </c>
      <c r="G131" s="436"/>
      <c r="H131" s="436"/>
    </row>
    <row r="132" spans="1:8" ht="23.25" customHeight="1">
      <c r="A132" s="566" t="s">
        <v>43</v>
      </c>
      <c r="B132" s="815" t="s">
        <v>8</v>
      </c>
      <c r="C132" s="569" t="s">
        <v>249</v>
      </c>
      <c r="D132" s="72" t="s">
        <v>156</v>
      </c>
      <c r="E132" s="570">
        <f>SUM(E127:E131)</f>
        <v>23108181</v>
      </c>
      <c r="F132" s="379">
        <f>SUM(F127:F131)</f>
        <v>21192668</v>
      </c>
      <c r="G132" s="436"/>
      <c r="H132" s="436"/>
    </row>
    <row r="133" spans="1:8" ht="49.5" customHeight="1">
      <c r="A133" s="566" t="s">
        <v>43</v>
      </c>
      <c r="B133" s="814" t="s">
        <v>9</v>
      </c>
      <c r="C133" s="549" t="s">
        <v>250</v>
      </c>
      <c r="D133" s="429" t="s">
        <v>251</v>
      </c>
      <c r="E133" s="259">
        <v>0</v>
      </c>
      <c r="F133" s="474">
        <v>-91</v>
      </c>
      <c r="G133" s="436"/>
      <c r="H133" s="436"/>
    </row>
    <row r="134" spans="1:8" ht="28.5" customHeight="1" thickBot="1">
      <c r="A134" s="571" t="s">
        <v>43</v>
      </c>
      <c r="B134" s="816" t="s">
        <v>309</v>
      </c>
      <c r="C134" s="572" t="s">
        <v>252</v>
      </c>
      <c r="D134" s="573" t="s">
        <v>253</v>
      </c>
      <c r="E134" s="499">
        <v>31080</v>
      </c>
      <c r="F134" s="453">
        <v>-18657</v>
      </c>
      <c r="G134" s="574"/>
      <c r="H134" s="436"/>
    </row>
    <row r="135" spans="2:7" ht="16.5" thickBot="1">
      <c r="B135" s="575"/>
      <c r="C135" s="817" t="s">
        <v>10</v>
      </c>
      <c r="D135" s="576"/>
      <c r="E135" s="577"/>
      <c r="F135" s="578"/>
      <c r="G135" s="436"/>
    </row>
    <row r="136" spans="2:8" ht="53.25" customHeight="1">
      <c r="B136" s="818" t="s">
        <v>353</v>
      </c>
      <c r="C136" s="819" t="s">
        <v>378</v>
      </c>
      <c r="D136" s="819" t="s">
        <v>289</v>
      </c>
      <c r="E136" s="820" t="s">
        <v>513</v>
      </c>
      <c r="F136" s="821" t="s">
        <v>291</v>
      </c>
      <c r="G136" s="436"/>
      <c r="H136" s="436"/>
    </row>
    <row r="137" spans="1:8" ht="13.5" thickBot="1">
      <c r="A137" s="6" t="s">
        <v>94</v>
      </c>
      <c r="B137" s="511">
        <v>1</v>
      </c>
      <c r="C137" s="520" t="s">
        <v>41</v>
      </c>
      <c r="D137" s="520">
        <v>2</v>
      </c>
      <c r="E137" s="521" t="s">
        <v>199</v>
      </c>
      <c r="F137" s="522" t="s">
        <v>102</v>
      </c>
      <c r="G137" s="436"/>
      <c r="H137" s="436"/>
    </row>
    <row r="138" spans="1:8" ht="12.75">
      <c r="A138" s="6" t="s">
        <v>43</v>
      </c>
      <c r="B138" s="822" t="s">
        <v>11</v>
      </c>
      <c r="C138" s="579"/>
      <c r="D138" s="580" t="s">
        <v>244</v>
      </c>
      <c r="E138" s="78">
        <f>SUM(E139+E140+E141+E142+E146)</f>
        <v>10698</v>
      </c>
      <c r="F138" s="79">
        <f>SUM(F139+F140+F141+F142+F146)</f>
        <v>61055</v>
      </c>
      <c r="G138" s="581"/>
      <c r="H138" s="581"/>
    </row>
    <row r="139" spans="1:8" ht="25.5" customHeight="1">
      <c r="A139" s="6" t="s">
        <v>43</v>
      </c>
      <c r="B139" s="823" t="s">
        <v>12</v>
      </c>
      <c r="C139" s="582"/>
      <c r="D139" s="583" t="s">
        <v>254</v>
      </c>
      <c r="E139" s="584">
        <v>0</v>
      </c>
      <c r="F139" s="52">
        <v>0</v>
      </c>
      <c r="G139" s="581"/>
      <c r="H139" s="581"/>
    </row>
    <row r="140" spans="1:8" ht="15.75" customHeight="1">
      <c r="A140" s="6" t="s">
        <v>43</v>
      </c>
      <c r="B140" s="824" t="s">
        <v>13</v>
      </c>
      <c r="C140" s="582"/>
      <c r="D140" s="583" t="s">
        <v>255</v>
      </c>
      <c r="E140" s="52">
        <v>1217</v>
      </c>
      <c r="F140" s="52">
        <v>53062</v>
      </c>
      <c r="G140" s="581"/>
      <c r="H140" s="581"/>
    </row>
    <row r="141" spans="1:8" ht="15" customHeight="1">
      <c r="A141" s="6" t="s">
        <v>43</v>
      </c>
      <c r="B141" s="825" t="s">
        <v>14</v>
      </c>
      <c r="C141" s="585"/>
      <c r="D141" s="583" t="s">
        <v>256</v>
      </c>
      <c r="E141" s="52">
        <v>0</v>
      </c>
      <c r="F141" s="52">
        <v>0</v>
      </c>
      <c r="G141" s="581"/>
      <c r="H141" s="581"/>
    </row>
    <row r="142" spans="1:8" ht="26.25" customHeight="1">
      <c r="A142" s="6" t="s">
        <v>43</v>
      </c>
      <c r="B142" s="824" t="s">
        <v>15</v>
      </c>
      <c r="C142" s="582"/>
      <c r="D142" s="586" t="s">
        <v>257</v>
      </c>
      <c r="E142" s="57">
        <f>SUM(E143+E144+E145)</f>
        <v>9481</v>
      </c>
      <c r="F142" s="57">
        <f>SUM(F143+F144+F145)</f>
        <v>7993</v>
      </c>
      <c r="G142" s="581"/>
      <c r="H142" s="581"/>
    </row>
    <row r="143" spans="1:8" ht="25.5" customHeight="1">
      <c r="A143" s="6" t="s">
        <v>43</v>
      </c>
      <c r="B143" s="824" t="s">
        <v>16</v>
      </c>
      <c r="C143" s="585"/>
      <c r="D143" s="583" t="s">
        <v>258</v>
      </c>
      <c r="E143" s="52">
        <v>605</v>
      </c>
      <c r="F143" s="52">
        <v>605</v>
      </c>
      <c r="G143" s="581"/>
      <c r="H143" s="581"/>
    </row>
    <row r="144" spans="1:8" ht="27.75" customHeight="1">
      <c r="A144" s="6" t="s">
        <v>43</v>
      </c>
      <c r="B144" s="824" t="s">
        <v>17</v>
      </c>
      <c r="C144" s="587"/>
      <c r="D144" s="588">
        <v>716</v>
      </c>
      <c r="E144" s="52">
        <v>0</v>
      </c>
      <c r="F144" s="52">
        <v>0</v>
      </c>
      <c r="G144" s="581"/>
      <c r="H144" s="581"/>
    </row>
    <row r="145" spans="1:8" ht="15.75" customHeight="1">
      <c r="A145" s="6" t="s">
        <v>43</v>
      </c>
      <c r="B145" s="824" t="s">
        <v>18</v>
      </c>
      <c r="C145" s="587"/>
      <c r="D145" s="588">
        <v>717</v>
      </c>
      <c r="E145" s="52">
        <v>8876</v>
      </c>
      <c r="F145" s="52">
        <v>7388</v>
      </c>
      <c r="G145" s="581"/>
      <c r="H145" s="581"/>
    </row>
    <row r="146" spans="1:10" ht="12.75" customHeight="1">
      <c r="A146" s="6" t="s">
        <v>43</v>
      </c>
      <c r="B146" s="823" t="s">
        <v>438</v>
      </c>
      <c r="C146" s="587"/>
      <c r="D146" s="588">
        <v>718</v>
      </c>
      <c r="E146" s="584">
        <v>0</v>
      </c>
      <c r="F146" s="52"/>
      <c r="G146" s="581"/>
      <c r="H146" s="581"/>
      <c r="I146" s="589"/>
      <c r="J146" s="589"/>
    </row>
    <row r="147" spans="1:8" ht="12.75">
      <c r="A147" s="6" t="s">
        <v>43</v>
      </c>
      <c r="B147" s="822" t="s">
        <v>19</v>
      </c>
      <c r="C147" s="590"/>
      <c r="D147" s="591">
        <v>720</v>
      </c>
      <c r="E147" s="56">
        <f>SUM(E148:E150)+E154</f>
        <v>2893486</v>
      </c>
      <c r="F147" s="57">
        <f>SUM(F148:F150)+F154</f>
        <v>2557081</v>
      </c>
      <c r="G147" s="581"/>
      <c r="H147" s="581"/>
    </row>
    <row r="148" spans="1:8" ht="24">
      <c r="A148" s="6" t="s">
        <v>43</v>
      </c>
      <c r="B148" s="824" t="s">
        <v>20</v>
      </c>
      <c r="C148" s="587"/>
      <c r="D148" s="588">
        <v>721</v>
      </c>
      <c r="E148" s="52">
        <v>290232</v>
      </c>
      <c r="F148" s="52">
        <v>101575</v>
      </c>
      <c r="G148" s="581"/>
      <c r="H148" s="581"/>
    </row>
    <row r="149" spans="1:8" ht="16.5" customHeight="1">
      <c r="A149" s="6" t="s">
        <v>43</v>
      </c>
      <c r="B149" s="825" t="s">
        <v>14</v>
      </c>
      <c r="C149" s="587"/>
      <c r="D149" s="588">
        <v>722</v>
      </c>
      <c r="E149" s="584">
        <v>0</v>
      </c>
      <c r="F149" s="52">
        <v>0</v>
      </c>
      <c r="G149" s="581"/>
      <c r="H149" s="581"/>
    </row>
    <row r="150" spans="1:8" ht="24" customHeight="1">
      <c r="A150" s="6" t="s">
        <v>43</v>
      </c>
      <c r="B150" s="824" t="s">
        <v>15</v>
      </c>
      <c r="C150" s="587"/>
      <c r="D150" s="591">
        <v>723</v>
      </c>
      <c r="E150" s="56">
        <f>SUM(E151+E152+E153)</f>
        <v>2603254</v>
      </c>
      <c r="F150" s="57">
        <f>SUM(F151+F152+F153)</f>
        <v>2455506</v>
      </c>
      <c r="G150" s="581"/>
      <c r="H150" s="581"/>
    </row>
    <row r="151" spans="1:8" ht="24.75" customHeight="1">
      <c r="A151" s="6" t="s">
        <v>43</v>
      </c>
      <c r="B151" s="824" t="s">
        <v>16</v>
      </c>
      <c r="C151" s="587"/>
      <c r="D151" s="588">
        <v>724</v>
      </c>
      <c r="E151" s="52">
        <v>2603254</v>
      </c>
      <c r="F151" s="52">
        <v>2455506</v>
      </c>
      <c r="G151" s="581"/>
      <c r="H151" s="581"/>
    </row>
    <row r="152" spans="1:8" ht="27" customHeight="1">
      <c r="A152" s="6" t="s">
        <v>43</v>
      </c>
      <c r="B152" s="824" t="s">
        <v>17</v>
      </c>
      <c r="C152" s="587"/>
      <c r="D152" s="588">
        <v>725</v>
      </c>
      <c r="E152" s="584">
        <v>0</v>
      </c>
      <c r="F152" s="52">
        <v>0</v>
      </c>
      <c r="G152" s="581"/>
      <c r="H152" s="581"/>
    </row>
    <row r="153" spans="1:8" ht="15" customHeight="1">
      <c r="A153" s="6" t="s">
        <v>43</v>
      </c>
      <c r="B153" s="824" t="s">
        <v>18</v>
      </c>
      <c r="C153" s="587"/>
      <c r="D153" s="588">
        <v>726</v>
      </c>
      <c r="E153" s="584">
        <v>0</v>
      </c>
      <c r="F153" s="52">
        <v>0</v>
      </c>
      <c r="G153" s="581"/>
      <c r="H153" s="581"/>
    </row>
    <row r="154" spans="1:8" ht="15" customHeight="1" thickBot="1">
      <c r="A154" s="6" t="s">
        <v>43</v>
      </c>
      <c r="B154" s="823" t="s">
        <v>438</v>
      </c>
      <c r="C154" s="592"/>
      <c r="D154" s="593">
        <v>727</v>
      </c>
      <c r="E154" s="122">
        <v>0</v>
      </c>
      <c r="F154" s="61"/>
      <c r="G154" s="581"/>
      <c r="H154" s="581"/>
    </row>
    <row r="155" spans="2:8" ht="15.75" customHeight="1" thickBot="1">
      <c r="B155" s="244"/>
      <c r="C155" s="826" t="s">
        <v>21</v>
      </c>
      <c r="D155" s="594"/>
      <c r="E155" s="594"/>
      <c r="F155" s="594"/>
      <c r="G155" s="589"/>
      <c r="H155" s="595"/>
    </row>
    <row r="156" spans="2:9" ht="53.25" customHeight="1">
      <c r="B156" s="827" t="s">
        <v>353</v>
      </c>
      <c r="C156" s="828" t="s">
        <v>378</v>
      </c>
      <c r="D156" s="828" t="s">
        <v>289</v>
      </c>
      <c r="E156" s="829" t="s">
        <v>465</v>
      </c>
      <c r="F156" s="830" t="s">
        <v>380</v>
      </c>
      <c r="G156" s="531"/>
      <c r="H156" s="437"/>
      <c r="I156" s="33"/>
    </row>
    <row r="157" spans="1:9" ht="18.75" customHeight="1" thickBot="1">
      <c r="A157" s="6" t="s">
        <v>94</v>
      </c>
      <c r="B157" s="596">
        <v>1</v>
      </c>
      <c r="C157" s="439" t="s">
        <v>41</v>
      </c>
      <c r="D157" s="439">
        <v>2</v>
      </c>
      <c r="E157" s="440" t="s">
        <v>199</v>
      </c>
      <c r="F157" s="597" t="s">
        <v>102</v>
      </c>
      <c r="G157" s="531"/>
      <c r="H157" s="437"/>
      <c r="I157" s="33"/>
    </row>
    <row r="158" spans="1:9" ht="40.5" customHeight="1">
      <c r="A158" s="6" t="s">
        <v>43</v>
      </c>
      <c r="B158" s="831" t="s">
        <v>22</v>
      </c>
      <c r="C158" s="598" t="s">
        <v>259</v>
      </c>
      <c r="D158" s="599" t="s">
        <v>260</v>
      </c>
      <c r="E158" s="78">
        <f>SUM(E159:E160)</f>
        <v>0</v>
      </c>
      <c r="F158" s="78">
        <f>SUM(F159:F160)</f>
        <v>0</v>
      </c>
      <c r="G158" s="526"/>
      <c r="H158" s="447"/>
      <c r="I158" s="33"/>
    </row>
    <row r="159" spans="1:9" ht="36.75" customHeight="1">
      <c r="A159" s="6" t="s">
        <v>43</v>
      </c>
      <c r="B159" s="832" t="s">
        <v>25</v>
      </c>
      <c r="C159" s="490"/>
      <c r="D159" s="600" t="s">
        <v>261</v>
      </c>
      <c r="E159" s="584">
        <v>0</v>
      </c>
      <c r="F159" s="601">
        <v>0</v>
      </c>
      <c r="G159" s="506"/>
      <c r="H159" s="447"/>
      <c r="I159" s="33"/>
    </row>
    <row r="160" spans="1:9" ht="27.75" customHeight="1" thickBot="1">
      <c r="A160" s="6" t="s">
        <v>43</v>
      </c>
      <c r="B160" s="833" t="s">
        <v>24</v>
      </c>
      <c r="C160" s="497"/>
      <c r="D160" s="602" t="s">
        <v>262</v>
      </c>
      <c r="E160" s="122">
        <v>0</v>
      </c>
      <c r="F160" s="603">
        <v>0</v>
      </c>
      <c r="G160" s="506"/>
      <c r="H160" s="447"/>
      <c r="I160" s="33"/>
    </row>
    <row r="161" spans="2:9" ht="10.5" customHeight="1" thickBot="1">
      <c r="B161" s="604"/>
      <c r="C161" s="605"/>
      <c r="D161" s="606"/>
      <c r="E161" s="607"/>
      <c r="F161" s="608"/>
      <c r="G161" s="446"/>
      <c r="H161" s="447"/>
      <c r="I161" s="33"/>
    </row>
    <row r="162" spans="2:9" ht="35.25" customHeight="1">
      <c r="B162" s="827" t="s">
        <v>353</v>
      </c>
      <c r="C162" s="828" t="s">
        <v>378</v>
      </c>
      <c r="D162" s="828" t="s">
        <v>289</v>
      </c>
      <c r="E162" s="829" t="s">
        <v>513</v>
      </c>
      <c r="F162" s="829" t="s">
        <v>26</v>
      </c>
      <c r="G162" s="829" t="s">
        <v>27</v>
      </c>
      <c r="H162" s="834" t="s">
        <v>291</v>
      </c>
      <c r="I162" s="33"/>
    </row>
    <row r="163" spans="1:9" ht="17.25" customHeight="1" thickBot="1">
      <c r="A163" s="6" t="s">
        <v>94</v>
      </c>
      <c r="B163" s="245">
        <v>1</v>
      </c>
      <c r="C163" s="304" t="s">
        <v>41</v>
      </c>
      <c r="D163" s="304">
        <v>2</v>
      </c>
      <c r="E163" s="248">
        <v>3</v>
      </c>
      <c r="F163" s="248">
        <v>4</v>
      </c>
      <c r="G163" s="248">
        <v>5</v>
      </c>
      <c r="H163" s="249">
        <v>6</v>
      </c>
      <c r="I163" s="33"/>
    </row>
    <row r="164" spans="1:9" ht="21" customHeight="1">
      <c r="A164" s="6" t="s">
        <v>43</v>
      </c>
      <c r="B164" s="835" t="s">
        <v>28</v>
      </c>
      <c r="C164" s="609" t="s">
        <v>263</v>
      </c>
      <c r="D164" s="599" t="s">
        <v>264</v>
      </c>
      <c r="E164" s="78">
        <f>SUM(E165:E166)</f>
        <v>0</v>
      </c>
      <c r="F164" s="78">
        <f>SUM(F165:F166)</f>
        <v>0</v>
      </c>
      <c r="G164" s="610">
        <f>SUM(G165:G166)</f>
        <v>0</v>
      </c>
      <c r="H164" s="79">
        <f>SUM(H165:H166)</f>
        <v>0</v>
      </c>
      <c r="I164" s="33"/>
    </row>
    <row r="165" spans="1:9" ht="38.25" customHeight="1">
      <c r="A165" s="6" t="s">
        <v>43</v>
      </c>
      <c r="B165" s="832" t="s">
        <v>23</v>
      </c>
      <c r="C165" s="374"/>
      <c r="D165" s="600" t="s">
        <v>265</v>
      </c>
      <c r="E165" s="584">
        <v>0</v>
      </c>
      <c r="F165" s="584">
        <v>0</v>
      </c>
      <c r="G165" s="611">
        <v>0</v>
      </c>
      <c r="H165" s="57">
        <f>SUM(E165+F165-G165)</f>
        <v>0</v>
      </c>
      <c r="I165" s="33"/>
    </row>
    <row r="166" spans="1:9" ht="26.25" customHeight="1" thickBot="1">
      <c r="A166" s="6" t="s">
        <v>43</v>
      </c>
      <c r="B166" s="833" t="s">
        <v>24</v>
      </c>
      <c r="C166" s="612"/>
      <c r="D166" s="602" t="s">
        <v>266</v>
      </c>
      <c r="E166" s="122">
        <v>0</v>
      </c>
      <c r="F166" s="122">
        <v>0</v>
      </c>
      <c r="G166" s="613">
        <v>0</v>
      </c>
      <c r="H166" s="614">
        <f>SUM(E166+F166-G166)</f>
        <v>0</v>
      </c>
      <c r="I166" s="33"/>
    </row>
    <row r="167" spans="2:9" ht="12.75">
      <c r="B167" s="615"/>
      <c r="C167" s="616"/>
      <c r="D167" s="617"/>
      <c r="E167" s="618"/>
      <c r="F167" s="618"/>
      <c r="G167" s="619"/>
      <c r="H167" s="618"/>
      <c r="I167" s="33"/>
    </row>
    <row r="168" spans="2:8" ht="12.75">
      <c r="B168" s="836" t="s">
        <v>365</v>
      </c>
      <c r="C168" s="134"/>
      <c r="D168" s="134"/>
      <c r="E168" s="134"/>
      <c r="F168" s="888" t="s">
        <v>503</v>
      </c>
      <c r="G168" s="888"/>
      <c r="H168" s="888"/>
    </row>
    <row r="169" spans="2:8" ht="12.75">
      <c r="B169" s="240" t="s">
        <v>505</v>
      </c>
      <c r="C169" s="240"/>
      <c r="D169" s="240"/>
      <c r="E169" s="241"/>
      <c r="F169" s="889" t="s">
        <v>504</v>
      </c>
      <c r="G169" s="889"/>
      <c r="H169" s="890"/>
    </row>
    <row r="170" spans="2:8" ht="12.75">
      <c r="B170" s="876" t="s">
        <v>367</v>
      </c>
      <c r="C170" s="876"/>
      <c r="D170" s="876"/>
      <c r="G170" s="221"/>
      <c r="H170" s="221"/>
    </row>
  </sheetData>
  <sheetProtection/>
  <mergeCells count="16">
    <mergeCell ref="B94:G94"/>
    <mergeCell ref="C9:E9"/>
    <mergeCell ref="D14:E14"/>
    <mergeCell ref="C10:F10"/>
    <mergeCell ref="C11:F11"/>
    <mergeCell ref="C12:F12"/>
    <mergeCell ref="B13:D13"/>
    <mergeCell ref="E13:F13"/>
    <mergeCell ref="B170:D170"/>
    <mergeCell ref="G106:H106"/>
    <mergeCell ref="F168:H168"/>
    <mergeCell ref="F169:H169"/>
    <mergeCell ref="B106:B107"/>
    <mergeCell ref="C106:C107"/>
    <mergeCell ref="D106:D107"/>
    <mergeCell ref="E106:F106"/>
  </mergeCells>
  <printOptions/>
  <pageMargins left="0.2755905511811024" right="0.1968503937007874" top="0.2362204724409449" bottom="0.1968503937007874" header="0.1968503937007874" footer="0.1968503937007874"/>
  <pageSetup horizontalDpi="600" verticalDpi="600" orientation="portrait" paperSize="9" scale="82" r:id="rId1"/>
  <rowBreaks count="5" manualBreakCount="5">
    <brk id="29" min="1" max="7" man="1"/>
    <brk id="60" min="1" max="7" man="1"/>
    <brk id="89" min="1" max="7" man="1"/>
    <brk id="104" min="1" max="7" man="1"/>
    <brk id="134" min="1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"Сибирьтелеком"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streblyanskiy</dc:creator>
  <cp:keywords/>
  <dc:description/>
  <cp:lastModifiedBy>Vojtovich</cp:lastModifiedBy>
  <dcterms:created xsi:type="dcterms:W3CDTF">2009-04-09T04:32:27Z</dcterms:created>
  <dcterms:modified xsi:type="dcterms:W3CDTF">2009-05-05T07:49:56Z</dcterms:modified>
  <cp:category/>
  <cp:version/>
  <cp:contentType/>
  <cp:contentStatus/>
</cp:coreProperties>
</file>